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uska\Downloads\"/>
    </mc:Choice>
  </mc:AlternateContent>
  <xr:revisionPtr revIDLastSave="0" documentId="13_ncr:1_{2A5E82E2-B9BD-4862-A405-F82B22E5F614}" xr6:coauthVersionLast="47" xr6:coauthVersionMax="47" xr10:uidLastSave="{00000000-0000-0000-0000-000000000000}"/>
  <bookViews>
    <workbookView xWindow="-108" yWindow="-108" windowWidth="23256" windowHeight="12576" xr2:uid="{5B3E7250-98AF-4802-8CD7-7C7318380EA6}"/>
  </bookViews>
  <sheets>
    <sheet name="Hárok1" sheetId="1" r:id="rId1"/>
  </sheets>
  <definedNames>
    <definedName name="obdobie">Hárok1!$H$7</definedName>
    <definedName name="_xlnm.Print_Area" localSheetId="0">Hárok1!$A$1:$M$47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H7" i="1"/>
  <c r="C25" i="1" s="1"/>
  <c r="D25" i="1" s="1"/>
  <c r="N44" i="1"/>
  <c r="N43" i="1"/>
  <c r="N42" i="1"/>
  <c r="N41" i="1"/>
  <c r="N37" i="1"/>
  <c r="N36" i="1"/>
  <c r="N35" i="1"/>
  <c r="N34" i="1"/>
  <c r="N33" i="1"/>
  <c r="N32" i="1"/>
  <c r="N31" i="1"/>
  <c r="N30" i="1"/>
  <c r="N29" i="1"/>
  <c r="N28" i="1"/>
  <c r="N27" i="1"/>
  <c r="N26" i="1"/>
  <c r="N24" i="1"/>
  <c r="N25" i="1"/>
  <c r="G62" i="1"/>
  <c r="G63" i="1" s="1"/>
  <c r="F62" i="1"/>
  <c r="F63" i="1" s="1"/>
  <c r="G57" i="1"/>
  <c r="G58" i="1" s="1"/>
  <c r="F57" i="1"/>
  <c r="F58" i="1" s="1"/>
  <c r="G52" i="1"/>
  <c r="G53" i="1" s="1"/>
  <c r="F52" i="1"/>
  <c r="F53" i="1" s="1"/>
  <c r="B62" i="1"/>
  <c r="B63" i="1" s="1"/>
  <c r="B57" i="1"/>
  <c r="B58" i="1" s="1"/>
  <c r="B52" i="1"/>
  <c r="B53" i="1" s="1"/>
  <c r="J44" i="1"/>
  <c r="J43" i="1"/>
  <c r="J42" i="1"/>
  <c r="J41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C44" i="1" l="1"/>
  <c r="C34" i="1"/>
  <c r="C37" i="1"/>
  <c r="C41" i="1"/>
  <c r="C42" i="1"/>
  <c r="C43" i="1"/>
  <c r="C33" i="1"/>
  <c r="C35" i="1"/>
  <c r="C36" i="1"/>
  <c r="D36" i="1" s="1"/>
  <c r="C29" i="1"/>
  <c r="C31" i="1"/>
  <c r="C26" i="1"/>
  <c r="D26" i="1" s="1"/>
  <c r="E26" i="1" s="1"/>
  <c r="C30" i="1"/>
  <c r="D30" i="1" s="1"/>
  <c r="E30" i="1" s="1"/>
  <c r="C24" i="1"/>
  <c r="D24" i="1" s="1"/>
  <c r="K24" i="1" s="1"/>
  <c r="L24" i="1" s="1"/>
  <c r="C27" i="1"/>
  <c r="C32" i="1"/>
  <c r="C28" i="1"/>
  <c r="D28" i="1" s="1"/>
  <c r="D34" i="1"/>
  <c r="K34" i="1" s="1"/>
  <c r="L34" i="1" s="1"/>
  <c r="E25" i="1"/>
  <c r="D33" i="1" l="1"/>
  <c r="K33" i="1" s="1"/>
  <c r="L33" i="1" s="1"/>
  <c r="E34" i="1"/>
  <c r="M34" i="1" s="1"/>
  <c r="D35" i="1"/>
  <c r="E35" i="1" s="1"/>
  <c r="D44" i="1"/>
  <c r="K44" i="1" s="1"/>
  <c r="L44" i="1" s="1"/>
  <c r="D37" i="1"/>
  <c r="K37" i="1" s="1"/>
  <c r="L37" i="1" s="1"/>
  <c r="D43" i="1"/>
  <c r="E43" i="1" s="1"/>
  <c r="D27" i="1"/>
  <c r="E27" i="1" s="1"/>
  <c r="K26" i="1"/>
  <c r="L26" i="1" s="1"/>
  <c r="M26" i="1" s="1"/>
  <c r="E24" i="1"/>
  <c r="M24" i="1" s="1"/>
  <c r="D31" i="1"/>
  <c r="K31" i="1" s="1"/>
  <c r="L31" i="1" s="1"/>
  <c r="D32" i="1"/>
  <c r="K32" i="1" s="1"/>
  <c r="L32" i="1" s="1"/>
  <c r="D29" i="1"/>
  <c r="E29" i="1" s="1"/>
  <c r="D42" i="1"/>
  <c r="E42" i="1" s="1"/>
  <c r="K30" i="1"/>
  <c r="L30" i="1" s="1"/>
  <c r="M30" i="1" s="1"/>
  <c r="D41" i="1"/>
  <c r="K41" i="1" s="1"/>
  <c r="L41" i="1" s="1"/>
  <c r="E28" i="1"/>
  <c r="K28" i="1"/>
  <c r="L28" i="1" s="1"/>
  <c r="E36" i="1"/>
  <c r="K36" i="1"/>
  <c r="L36" i="1" s="1"/>
  <c r="K25" i="1"/>
  <c r="L25" i="1" s="1"/>
  <c r="M25" i="1" s="1"/>
  <c r="E37" i="1" l="1"/>
  <c r="M37" i="1" s="1"/>
  <c r="E44" i="1"/>
  <c r="M44" i="1" s="1"/>
  <c r="K35" i="1"/>
  <c r="L35" i="1" s="1"/>
  <c r="M35" i="1" s="1"/>
  <c r="M28" i="1"/>
  <c r="E31" i="1"/>
  <c r="M31" i="1" s="1"/>
  <c r="K43" i="1"/>
  <c r="L43" i="1" s="1"/>
  <c r="M43" i="1" s="1"/>
  <c r="E33" i="1"/>
  <c r="M33" i="1" s="1"/>
  <c r="K29" i="1"/>
  <c r="L29" i="1" s="1"/>
  <c r="M29" i="1" s="1"/>
  <c r="K27" i="1"/>
  <c r="L27" i="1" s="1"/>
  <c r="M27" i="1" s="1"/>
  <c r="E32" i="1"/>
  <c r="M32" i="1" s="1"/>
  <c r="K42" i="1"/>
  <c r="L42" i="1" s="1"/>
  <c r="M42" i="1" s="1"/>
  <c r="E41" i="1"/>
  <c r="M41" i="1" s="1"/>
  <c r="M36" i="1"/>
  <c r="M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 Greguška</author>
  </authors>
  <commentList>
    <comment ref="F7" authorId="0" shapeId="0" xr:uid="{F9E3AB8E-1C7C-48EA-89D2-01058890A0DE}">
      <text>
        <r>
          <rPr>
            <sz val="9"/>
            <color indexed="81"/>
            <rFont val="Segoe UI"/>
            <family val="2"/>
            <charset val="238"/>
          </rPr>
          <t>vyberte obdobie šípkou z rozbaľovacieho zoznamu</t>
        </r>
      </text>
    </comment>
    <comment ref="B8" authorId="0" shapeId="0" xr:uid="{686764BD-9B08-41B3-9D07-5C1CDE7ACA1C}">
      <text>
        <r>
          <rPr>
            <sz val="8"/>
            <color indexed="81"/>
            <rFont val="Arial"/>
            <family val="2"/>
            <charset val="238"/>
          </rPr>
          <t>§ 2 ods. 15 zákona č. 431/2002 Z. z. o účtovníctve : do čistého obratu sa zahŕňajú výnosy dosahované z predaja výrobkov, tovarov a služieb po odpočítaní zliav. Do čistého obratu sa zahŕňajú aj iné výnosy po odpočítaní zliav tej účtovnej jednotky, ktorej predmetom činnosti je dosahovanie iných výnosov ako sú výnosy z predaja výrobkov, tovarov a služieb</t>
        </r>
        <r>
          <rPr>
            <sz val="8"/>
            <color indexed="81"/>
            <rFont val="Segoe UI"/>
            <family val="2"/>
            <charset val="238"/>
          </rPr>
          <t>.</t>
        </r>
      </text>
    </comment>
    <comment ref="C8" authorId="0" shapeId="0" xr:uid="{3904CE3C-B415-4ECD-8D93-44BB4D857C49}">
      <text>
        <r>
          <rPr>
            <sz val="9"/>
            <color indexed="81"/>
            <rFont val="Segoe UI"/>
            <family val="2"/>
            <charset val="238"/>
          </rPr>
          <t>referenčné obdobie v súlade s bodom 8.3. Výzvy</t>
        </r>
      </text>
    </comment>
    <comment ref="F8" authorId="0" shapeId="0" xr:uid="{26B9B60B-EABA-4C35-9294-24FE70E20918}">
      <text>
        <r>
          <rPr>
            <sz val="9"/>
            <color indexed="81"/>
            <rFont val="Segoe UI"/>
            <family val="2"/>
            <charset val="238"/>
          </rPr>
          <t>celkové výnosy z účtovných výkazoch v podvojnom účtovníctve alebo celkové príjmy v jednoduchom účtovníctve za daný mesiac</t>
        </r>
      </text>
    </comment>
    <comment ref="G8" authorId="0" shapeId="0" xr:uid="{F1B8D420-20D5-408C-A788-0A5173699CB2}">
      <text>
        <r>
          <rPr>
            <sz val="9"/>
            <color indexed="81"/>
            <rFont val="Segoe UI"/>
            <family val="2"/>
            <charset val="238"/>
          </rPr>
          <t xml:space="preserve">celkové náklady z účtovných výkazoch v podvojnom účtovníctve alebo celkové výdavky v jednoduchom účtovníctve za daný mesiac
</t>
        </r>
      </text>
    </comment>
    <comment ref="H8" authorId="0" shapeId="0" xr:uid="{40963D3A-1BA8-4A7D-80AF-BD23B22A51F0}">
      <text>
        <r>
          <rPr>
            <sz val="9"/>
            <color indexed="81"/>
            <rFont val="Segoe UI"/>
            <family val="2"/>
            <charset val="238"/>
          </rPr>
          <t xml:space="preserve">Neoprávnené náklady sú : 
- náklady nesúvisiace s hospodárskou činnosťou oprávneného žiadateľa prevádzkovaním športovej infraštruktúry, 
- poplatky za bankové služby,  
- colné poplatky a dane (s výnimkou dane z pridanej hodnoty v prípade, ak príjemca nie je platcom dane z pridanej hodnoty a  dane vyberanej zrážkou v súlade s ustanovením § 43 ods. 3 písmeno h) zákona č.  595/2003 Z. z. o dani z príjmov v znení neskorších predpisov v prípade, ak je príjemca zrážku dane povinný vykonať  a odviesť v súlade s príslušnými ustanoveniami zákona o dani z príjmov, ktoré sa na účely tejto výzvy považujú za oprávnené náklady), 
- poistné na sociálne a zdravotné poistenie a mzdy, 
- úroky, 
- pokuty,  penále,  
- ostatné náklady, ktoré boli predmetom podpory v rámci iných už existujúcich podporných nástrojov v súvislosti s COVID-19.  </t>
        </r>
      </text>
    </comment>
    <comment ref="I8" authorId="0" shapeId="0" xr:uid="{EBC56CD2-47B2-407A-A9BE-DBA6E4C435F9}">
      <text>
        <r>
          <rPr>
            <sz val="9"/>
            <color indexed="81"/>
            <rFont val="Segoe UI"/>
            <family val="2"/>
            <charset val="238"/>
          </rPr>
          <t xml:space="preserve"> + prijatá výška pomoci, časovo súvisiaca s daným mesiacom, ktorá nie je zahrnutá vo výnosoch daného mesiaca; 
 - prijatá výška pomoci, časovo nesúvisiaca s daným mesiacom, ktorá je zahrnutá vo výnosoch daného mesiaca.</t>
        </r>
      </text>
    </comment>
  </commentList>
</comments>
</file>

<file path=xl/sharedStrings.xml><?xml version="1.0" encoding="utf-8"?>
<sst xmlns="http://schemas.openxmlformats.org/spreadsheetml/2006/main" count="236" uniqueCount="45">
  <si>
    <t>Výpočet výšky pomoci</t>
  </si>
  <si>
    <t>Žiadateľ vypĺňa len zeleno podfarbené bunky. Údaje podliehajú kontrole FnPŠ.</t>
  </si>
  <si>
    <t>pomocný zoznam</t>
  </si>
  <si>
    <t>Identifikácia programu:        Výzva č. 2022/001 "poskytnutie mimoriadnej podpory pre podniky prevádzkujúce športovú infraštruktúru"</t>
  </si>
  <si>
    <t>1.4.2020-31.12.2021 (s výnimkou 1.6.-31.8.2021)</t>
  </si>
  <si>
    <t>1.10.2020-31.12.2021 (s výnimkou 1.6.-31.8.2021)</t>
  </si>
  <si>
    <r>
      <t xml:space="preserve">Identifikácia žiadateľa </t>
    </r>
    <r>
      <rPr>
        <sz val="8"/>
        <color theme="1"/>
        <rFont val="Arial"/>
        <family val="2"/>
        <charset val="238"/>
      </rPr>
      <t>(Žiadateľ vyplní identifikačné údaje tak, aby súhlasili s údajmi uvedenými vo formulári systému egrant).</t>
    </r>
  </si>
  <si>
    <t>do 31.12.2018</t>
  </si>
  <si>
    <t>Názov žiadateľa:</t>
  </si>
  <si>
    <t>od 1.1. do 31.3.2019</t>
  </si>
  <si>
    <t>Sídlo žiadateľa:</t>
  </si>
  <si>
    <t>od 1.4. do 31.12.2019</t>
  </si>
  <si>
    <t>IČO</t>
  </si>
  <si>
    <t>Začiatok vykonávania hospodárskej činnosti</t>
  </si>
  <si>
    <t>Oprávnené obdobie:</t>
  </si>
  <si>
    <t>od 1.1. do 31.3.2020</t>
  </si>
  <si>
    <t>mesiac</t>
  </si>
  <si>
    <t>celkový čistý obrat podniku vo vybranom mesiaci skúmaného roka</t>
  </si>
  <si>
    <t>referenčné obdobie</t>
  </si>
  <si>
    <t>celkový čistý obrat podniku v referenčnom období</t>
  </si>
  <si>
    <t>Zmena čistého obratu za sledované obdobie</t>
  </si>
  <si>
    <t>Celkové výnosy za mesiac</t>
  </si>
  <si>
    <t>Celkové náklady za mesiac</t>
  </si>
  <si>
    <t>Výška neoprávnených nákladov za mesiac</t>
  </si>
  <si>
    <t>Predchádzajúca pomoc nezaúčtovaná v účtovníctve ako výnos v mesiaci</t>
  </si>
  <si>
    <t>Výška nekrytých nákladov za mesiac</t>
  </si>
  <si>
    <t>10% z čistého obratu v referenčnom období</t>
  </si>
  <si>
    <t>Oprávnená pomoc</t>
  </si>
  <si>
    <t>od 1.4. do 31.8.2020</t>
  </si>
  <si>
    <t>nevypĺňa sa</t>
  </si>
  <si>
    <t>CELKOVÁ PREPOČÍTANÁ VÝŠKA POMOCI:</t>
  </si>
  <si>
    <t>Vyplnil:</t>
  </si>
  <si>
    <t>Dátum:</t>
  </si>
  <si>
    <t>Sumárna kontrola zadaných údajov z účtovných výkazov:</t>
  </si>
  <si>
    <t>1.1.-31.12.2019</t>
  </si>
  <si>
    <t>čistý obrat</t>
  </si>
  <si>
    <t>celkové výnosy</t>
  </si>
  <si>
    <t>celkové náklady</t>
  </si>
  <si>
    <t>výkaz 2019</t>
  </si>
  <si>
    <t>sumár tabuľka</t>
  </si>
  <si>
    <t>kontrola</t>
  </si>
  <si>
    <t>1.1.-31.12.2020</t>
  </si>
  <si>
    <t>výkaz 2020</t>
  </si>
  <si>
    <t>1.1.-31.12.2021</t>
  </si>
  <si>
    <t>výkaz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</si>
</sst>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mmmm\ yy;@"/>
    <numFmt numFmtId="165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sz val="8"/>
      <color indexed="8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9" fillId="9" borderId="0" xfId="0" applyFont="1" applyFill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9" borderId="0" xfId="0" applyFont="1" applyFill="1" applyAlignment="1" applyProtection="1">
      <alignment horizontal="left" vertical="center"/>
      <protection hidden="1"/>
    </xf>
    <xf numFmtId="0" fontId="9" fillId="9" borderId="0" xfId="0" applyFont="1" applyFill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left"/>
      <protection hidden="1"/>
    </xf>
    <xf numFmtId="0" fontId="9" fillId="9" borderId="0" xfId="0" applyFont="1" applyFill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10" fillId="9" borderId="0" xfId="0" applyFont="1" applyFill="1" applyAlignment="1" applyProtection="1">
      <alignment horizontal="left"/>
      <protection hidden="1"/>
    </xf>
    <xf numFmtId="0" fontId="10" fillId="9" borderId="0" xfId="0" applyFont="1" applyFill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11" fillId="9" borderId="0" xfId="0" applyFont="1" applyFill="1" applyAlignment="1" applyProtection="1">
      <alignment horizontal="left"/>
      <protection hidden="1"/>
    </xf>
    <xf numFmtId="0" fontId="11" fillId="9" borderId="0" xfId="0" applyFont="1" applyFill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19" fillId="0" borderId="1" xfId="0" applyFont="1" applyBorder="1" applyAlignment="1" applyProtection="1">
      <alignment horizontal="left" vertical="center" wrapText="1"/>
      <protection hidden="1"/>
    </xf>
    <xf numFmtId="0" fontId="20" fillId="8" borderId="1" xfId="0" applyFont="1" applyFill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left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19" fillId="3" borderId="12" xfId="0" applyFont="1" applyFill="1" applyBorder="1" applyAlignment="1" applyProtection="1">
      <alignment horizontal="center" vertical="center" wrapText="1"/>
      <protection hidden="1"/>
    </xf>
    <xf numFmtId="164" fontId="3" fillId="0" borderId="13" xfId="0" applyNumberFormat="1" applyFont="1" applyBorder="1" applyProtection="1">
      <protection hidden="1"/>
    </xf>
    <xf numFmtId="0" fontId="12" fillId="5" borderId="13" xfId="0" applyFont="1" applyFill="1" applyBorder="1" applyAlignment="1" applyProtection="1">
      <alignment horizontal="center" vertical="center" shrinkToFit="1"/>
      <protection hidden="1"/>
    </xf>
    <xf numFmtId="165" fontId="1" fillId="5" borderId="13" xfId="0" applyNumberFormat="1" applyFont="1" applyFill="1" applyBorder="1" applyAlignment="1" applyProtection="1">
      <alignment shrinkToFit="1"/>
      <protection hidden="1"/>
    </xf>
    <xf numFmtId="0" fontId="9" fillId="0" borderId="0" xfId="0" applyFont="1" applyProtection="1">
      <protection hidden="1"/>
    </xf>
    <xf numFmtId="164" fontId="3" fillId="2" borderId="1" xfId="0" applyNumberFormat="1" applyFont="1" applyFill="1" applyBorder="1" applyProtection="1">
      <protection hidden="1"/>
    </xf>
    <xf numFmtId="0" fontId="12" fillId="5" borderId="1" xfId="0" applyFont="1" applyFill="1" applyBorder="1" applyAlignment="1" applyProtection="1">
      <alignment horizontal="center" vertical="center" shrinkToFit="1"/>
      <protection hidden="1"/>
    </xf>
    <xf numFmtId="165" fontId="1" fillId="5" borderId="1" xfId="0" applyNumberFormat="1" applyFont="1" applyFill="1" applyBorder="1" applyAlignment="1" applyProtection="1">
      <alignment shrinkToFit="1"/>
      <protection hidden="1"/>
    </xf>
    <xf numFmtId="0" fontId="7" fillId="0" borderId="0" xfId="0" applyFont="1" applyProtection="1">
      <protection hidden="1"/>
    </xf>
    <xf numFmtId="0" fontId="18" fillId="0" borderId="0" xfId="0" applyFont="1" applyProtection="1">
      <protection hidden="1"/>
    </xf>
    <xf numFmtId="164" fontId="3" fillId="0" borderId="1" xfId="0" applyNumberFormat="1" applyFont="1" applyBorder="1" applyProtection="1">
      <protection hidden="1"/>
    </xf>
    <xf numFmtId="164" fontId="3" fillId="0" borderId="12" xfId="0" applyNumberFormat="1" applyFont="1" applyBorder="1" applyProtection="1">
      <protection hidden="1"/>
    </xf>
    <xf numFmtId="0" fontId="12" fillId="5" borderId="12" xfId="0" applyFont="1" applyFill="1" applyBorder="1" applyAlignment="1" applyProtection="1">
      <alignment horizontal="center" vertical="center" shrinkToFit="1"/>
      <protection hidden="1"/>
    </xf>
    <xf numFmtId="165" fontId="1" fillId="5" borderId="12" xfId="0" applyNumberFormat="1" applyFont="1" applyFill="1" applyBorder="1" applyAlignment="1" applyProtection="1">
      <alignment shrinkToFit="1"/>
      <protection hidden="1"/>
    </xf>
    <xf numFmtId="164" fontId="3" fillId="7" borderId="1" xfId="0" applyNumberFormat="1" applyFont="1" applyFill="1" applyBorder="1" applyAlignment="1" applyProtection="1">
      <alignment shrinkToFit="1"/>
      <protection hidden="1"/>
    </xf>
    <xf numFmtId="165" fontId="3" fillId="7" borderId="1" xfId="0" applyNumberFormat="1" applyFont="1" applyFill="1" applyBorder="1" applyAlignment="1" applyProtection="1">
      <alignment shrinkToFit="1"/>
      <protection hidden="1"/>
    </xf>
    <xf numFmtId="10" fontId="5" fillId="7" borderId="1" xfId="0" applyNumberFormat="1" applyFont="1" applyFill="1" applyBorder="1" applyAlignment="1" applyProtection="1">
      <alignment shrinkToFit="1"/>
      <protection hidden="1"/>
    </xf>
    <xf numFmtId="165" fontId="2" fillId="7" borderId="1" xfId="0" applyNumberFormat="1" applyFont="1" applyFill="1" applyBorder="1" applyAlignment="1" applyProtection="1">
      <alignment shrinkToFit="1"/>
      <protection hidden="1"/>
    </xf>
    <xf numFmtId="165" fontId="4" fillId="7" borderId="1" xfId="0" applyNumberFormat="1" applyFont="1" applyFill="1" applyBorder="1" applyAlignment="1" applyProtection="1">
      <alignment shrinkToFit="1"/>
      <protection hidden="1"/>
    </xf>
    <xf numFmtId="165" fontId="1" fillId="7" borderId="1" xfId="0" applyNumberFormat="1" applyFont="1" applyFill="1" applyBorder="1" applyAlignment="1" applyProtection="1">
      <alignment shrinkToFit="1"/>
      <protection hidden="1"/>
    </xf>
    <xf numFmtId="164" fontId="3" fillId="7" borderId="12" xfId="0" applyNumberFormat="1" applyFont="1" applyFill="1" applyBorder="1" applyAlignment="1" applyProtection="1">
      <alignment shrinkToFit="1"/>
      <protection hidden="1"/>
    </xf>
    <xf numFmtId="165" fontId="3" fillId="7" borderId="12" xfId="0" applyNumberFormat="1" applyFont="1" applyFill="1" applyBorder="1" applyAlignment="1" applyProtection="1">
      <alignment shrinkToFit="1"/>
      <protection hidden="1"/>
    </xf>
    <xf numFmtId="10" fontId="5" fillId="7" borderId="12" xfId="0" applyNumberFormat="1" applyFont="1" applyFill="1" applyBorder="1" applyAlignment="1" applyProtection="1">
      <alignment shrinkToFit="1"/>
      <protection hidden="1"/>
    </xf>
    <xf numFmtId="165" fontId="2" fillId="7" borderId="12" xfId="0" applyNumberFormat="1" applyFont="1" applyFill="1" applyBorder="1" applyAlignment="1" applyProtection="1">
      <alignment shrinkToFit="1"/>
      <protection hidden="1"/>
    </xf>
    <xf numFmtId="165" fontId="4" fillId="7" borderId="12" xfId="0" applyNumberFormat="1" applyFont="1" applyFill="1" applyBorder="1" applyAlignment="1" applyProtection="1">
      <alignment shrinkToFit="1"/>
      <protection hidden="1"/>
    </xf>
    <xf numFmtId="165" fontId="1" fillId="7" borderId="12" xfId="0" applyNumberFormat="1" applyFont="1" applyFill="1" applyBorder="1" applyAlignment="1" applyProtection="1">
      <alignment shrinkToFit="1"/>
      <protection hidden="1"/>
    </xf>
    <xf numFmtId="164" fontId="3" fillId="2" borderId="13" xfId="0" applyNumberFormat="1" applyFont="1" applyFill="1" applyBorder="1" applyProtection="1">
      <protection hidden="1"/>
    </xf>
    <xf numFmtId="164" fontId="3" fillId="7" borderId="13" xfId="0" applyNumberFormat="1" applyFont="1" applyFill="1" applyBorder="1" applyAlignment="1" applyProtection="1">
      <alignment shrinkToFit="1"/>
      <protection hidden="1"/>
    </xf>
    <xf numFmtId="165" fontId="3" fillId="7" borderId="13" xfId="0" applyNumberFormat="1" applyFont="1" applyFill="1" applyBorder="1" applyAlignment="1" applyProtection="1">
      <alignment shrinkToFit="1"/>
      <protection hidden="1"/>
    </xf>
    <xf numFmtId="10" fontId="5" fillId="7" borderId="13" xfId="0" applyNumberFormat="1" applyFont="1" applyFill="1" applyBorder="1" applyAlignment="1" applyProtection="1">
      <alignment shrinkToFit="1"/>
      <protection hidden="1"/>
    </xf>
    <xf numFmtId="165" fontId="2" fillId="7" borderId="13" xfId="0" applyNumberFormat="1" applyFont="1" applyFill="1" applyBorder="1" applyAlignment="1" applyProtection="1">
      <alignment shrinkToFit="1"/>
      <protection hidden="1"/>
    </xf>
    <xf numFmtId="165" fontId="4" fillId="7" borderId="13" xfId="0" applyNumberFormat="1" applyFont="1" applyFill="1" applyBorder="1" applyAlignment="1" applyProtection="1">
      <alignment shrinkToFit="1"/>
      <protection hidden="1"/>
    </xf>
    <xf numFmtId="165" fontId="1" fillId="7" borderId="13" xfId="0" applyNumberFormat="1" applyFont="1" applyFill="1" applyBorder="1" applyAlignment="1" applyProtection="1">
      <alignment shrinkToFit="1"/>
      <protection hidden="1"/>
    </xf>
    <xf numFmtId="164" fontId="3" fillId="2" borderId="12" xfId="0" applyNumberFormat="1" applyFont="1" applyFill="1" applyBorder="1" applyProtection="1">
      <protection hidden="1"/>
    </xf>
    <xf numFmtId="165" fontId="1" fillId="4" borderId="13" xfId="0" applyNumberFormat="1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1" fillId="0" borderId="0" xfId="0" applyFont="1" applyProtection="1">
      <protection hidden="1"/>
    </xf>
    <xf numFmtId="2" fontId="0" fillId="0" borderId="0" xfId="0" applyNumberFormat="1" applyProtection="1">
      <protection hidden="1"/>
    </xf>
    <xf numFmtId="2" fontId="0" fillId="0" borderId="17" xfId="0" applyNumberFormat="1" applyBorder="1" applyProtection="1">
      <protection hidden="1"/>
    </xf>
    <xf numFmtId="2" fontId="1" fillId="0" borderId="0" xfId="0" applyNumberFormat="1" applyFont="1" applyProtection="1">
      <protection hidden="1"/>
    </xf>
    <xf numFmtId="0" fontId="4" fillId="6" borderId="1" xfId="0" applyFont="1" applyFill="1" applyBorder="1" applyAlignment="1" applyProtection="1">
      <alignment horizontal="center" vertical="center"/>
      <protection locked="0" hidden="1"/>
    </xf>
    <xf numFmtId="165" fontId="3" fillId="6" borderId="13" xfId="0" applyNumberFormat="1" applyFont="1" applyFill="1" applyBorder="1" applyAlignment="1" applyProtection="1">
      <alignment shrinkToFit="1"/>
      <protection locked="0" hidden="1"/>
    </xf>
    <xf numFmtId="165" fontId="3" fillId="6" borderId="1" xfId="0" applyNumberFormat="1" applyFont="1" applyFill="1" applyBorder="1" applyAlignment="1" applyProtection="1">
      <alignment shrinkToFit="1"/>
      <protection locked="0" hidden="1"/>
    </xf>
    <xf numFmtId="165" fontId="3" fillId="6" borderId="12" xfId="0" applyNumberFormat="1" applyFont="1" applyFill="1" applyBorder="1" applyAlignment="1" applyProtection="1">
      <alignment shrinkToFit="1"/>
      <protection locked="0" hidden="1"/>
    </xf>
    <xf numFmtId="0" fontId="1" fillId="0" borderId="1" xfId="0" applyFont="1" applyBorder="1" applyAlignment="1" applyProtection="1">
      <alignment shrinkToFit="1"/>
      <protection hidden="1"/>
    </xf>
    <xf numFmtId="0" fontId="1" fillId="0" borderId="1" xfId="0" applyFont="1" applyBorder="1" applyAlignment="1" applyProtection="1">
      <alignment horizont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0" fillId="0" borderId="1" xfId="0" applyBorder="1" applyAlignment="1" applyProtection="1">
      <alignment shrinkToFit="1"/>
      <protection hidden="1"/>
    </xf>
    <xf numFmtId="165" fontId="0" fillId="6" borderId="1" xfId="0" applyNumberFormat="1" applyFill="1" applyBorder="1" applyAlignment="1" applyProtection="1">
      <alignment shrinkToFit="1"/>
      <protection locked="0" hidden="1"/>
    </xf>
    <xf numFmtId="2" fontId="0" fillId="0" borderId="0" xfId="0" applyNumberFormat="1" applyAlignment="1" applyProtection="1">
      <alignment shrinkToFit="1"/>
      <protection hidden="1"/>
    </xf>
    <xf numFmtId="165" fontId="0" fillId="0" borderId="1" xfId="0" applyNumberFormat="1" applyBorder="1" applyAlignment="1" applyProtection="1">
      <alignment shrinkToFit="1"/>
      <protection hidden="1"/>
    </xf>
    <xf numFmtId="0" fontId="9" fillId="0" borderId="1" xfId="0" applyFont="1" applyBorder="1" applyAlignment="1" applyProtection="1">
      <alignment shrinkToFit="1"/>
      <protection hidden="1"/>
    </xf>
    <xf numFmtId="0" fontId="9" fillId="0" borderId="10" xfId="0" applyFont="1" applyBorder="1" applyAlignment="1" applyProtection="1">
      <alignment shrinkToFit="1"/>
      <protection hidden="1"/>
    </xf>
    <xf numFmtId="165" fontId="0" fillId="0" borderId="10" xfId="0" applyNumberFormat="1" applyBorder="1" applyAlignment="1" applyProtection="1">
      <alignment shrinkToFit="1"/>
      <protection hidden="1"/>
    </xf>
    <xf numFmtId="0" fontId="1" fillId="0" borderId="16" xfId="0" applyFont="1" applyBorder="1" applyAlignment="1" applyProtection="1">
      <alignment shrinkToFit="1"/>
      <protection hidden="1"/>
    </xf>
    <xf numFmtId="2" fontId="1" fillId="0" borderId="0" xfId="0" applyNumberFormat="1" applyFont="1" applyAlignment="1" applyProtection="1">
      <alignment shrinkToFit="1"/>
      <protection hidden="1"/>
    </xf>
    <xf numFmtId="0" fontId="10" fillId="6" borderId="5" xfId="0" applyFont="1" applyFill="1" applyBorder="1" applyAlignment="1" applyProtection="1">
      <alignment horizontal="center" vertical="center"/>
      <protection hidden="1"/>
    </xf>
    <xf numFmtId="0" fontId="1" fillId="4" borderId="14" xfId="0" applyFont="1" applyFill="1" applyBorder="1" applyAlignment="1" applyProtection="1">
      <alignment horizontal="right" vertical="center"/>
      <protection hidden="1"/>
    </xf>
    <xf numFmtId="0" fontId="1" fillId="4" borderId="15" xfId="0" applyFont="1" applyFill="1" applyBorder="1" applyAlignment="1" applyProtection="1">
      <alignment horizontal="right" vertical="center"/>
      <protection hidden="1"/>
    </xf>
    <xf numFmtId="0" fontId="4" fillId="6" borderId="16" xfId="0" applyFont="1" applyFill="1" applyBorder="1" applyAlignment="1" applyProtection="1">
      <alignment horizontal="left" vertical="center" wrapText="1"/>
      <protection locked="0" hidden="1"/>
    </xf>
    <xf numFmtId="0" fontId="4" fillId="0" borderId="11" xfId="0" applyFont="1" applyBorder="1" applyAlignment="1" applyProtection="1">
      <alignment horizontal="left" vertical="center" wrapText="1"/>
      <protection locked="0"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5" fillId="3" borderId="7" xfId="0" applyFont="1" applyFill="1" applyBorder="1" applyAlignment="1" applyProtection="1">
      <alignment horizontal="left" vertical="center"/>
      <protection hidden="1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4" fillId="3" borderId="7" xfId="0" applyFont="1" applyFill="1" applyBorder="1" applyAlignment="1" applyProtection="1">
      <alignment horizontal="left"/>
      <protection hidden="1"/>
    </xf>
    <xf numFmtId="0" fontId="4" fillId="3" borderId="8" xfId="0" applyFont="1" applyFill="1" applyBorder="1" applyAlignment="1" applyProtection="1">
      <alignment horizontal="left"/>
      <protection hidden="1"/>
    </xf>
    <xf numFmtId="0" fontId="4" fillId="3" borderId="9" xfId="0" applyFont="1" applyFill="1" applyBorder="1" applyAlignment="1" applyProtection="1">
      <alignment horizontal="left"/>
      <protection hidden="1"/>
    </xf>
    <xf numFmtId="0" fontId="4" fillId="6" borderId="19" xfId="0" applyFont="1" applyFill="1" applyBorder="1" applyAlignment="1" applyProtection="1">
      <alignment horizontal="left"/>
      <protection locked="0" hidden="1"/>
    </xf>
    <xf numFmtId="0" fontId="4" fillId="6" borderId="6" xfId="0" applyFont="1" applyFill="1" applyBorder="1" applyAlignment="1" applyProtection="1">
      <alignment horizontal="left"/>
      <protection locked="0" hidden="1"/>
    </xf>
    <xf numFmtId="0" fontId="4" fillId="6" borderId="20" xfId="0" applyFont="1" applyFill="1" applyBorder="1" applyAlignment="1" applyProtection="1">
      <alignment horizontal="left"/>
      <protection locked="0" hidden="1"/>
    </xf>
    <xf numFmtId="0" fontId="4" fillId="6" borderId="16" xfId="0" applyFont="1" applyFill="1" applyBorder="1" applyAlignment="1" applyProtection="1">
      <alignment horizontal="left"/>
      <protection locked="0" hidden="1"/>
    </xf>
    <xf numFmtId="0" fontId="4" fillId="6" borderId="10" xfId="0" applyFont="1" applyFill="1" applyBorder="1" applyAlignment="1" applyProtection="1">
      <alignment horizontal="left"/>
      <protection locked="0" hidden="1"/>
    </xf>
    <xf numFmtId="0" fontId="4" fillId="6" borderId="18" xfId="0" applyFont="1" applyFill="1" applyBorder="1" applyAlignment="1" applyProtection="1">
      <alignment horizontal="left"/>
      <protection locked="0" hidden="1"/>
    </xf>
    <xf numFmtId="0" fontId="19" fillId="0" borderId="1" xfId="0" applyFont="1" applyBorder="1" applyAlignment="1" applyProtection="1">
      <alignment horizontal="left" vertical="center" wrapText="1"/>
      <protection hidden="1"/>
    </xf>
    <xf numFmtId="0" fontId="19" fillId="0" borderId="16" xfId="0" applyFont="1" applyBorder="1" applyAlignment="1" applyProtection="1">
      <alignment horizontal="left" vertical="center" wrapText="1"/>
      <protection hidden="1"/>
    </xf>
    <xf numFmtId="0" fontId="19" fillId="0" borderId="10" xfId="0" applyFont="1" applyBorder="1" applyAlignment="1" applyProtection="1">
      <alignment horizontal="left" vertical="center" wrapText="1"/>
      <protection hidden="1"/>
    </xf>
    <xf numFmtId="0" fontId="19" fillId="0" borderId="11" xfId="0" applyFont="1" applyBorder="1" applyAlignment="1" applyProtection="1">
      <alignment horizontal="left" vertical="center" wrapText="1"/>
      <protection hidden="1"/>
    </xf>
  </cellXfs>
  <cellStyles count="1">
    <cellStyle name="Normálna" xfId="0" builtinId="0"/>
  </cellStyles>
  <dxfs count="2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FF0000"/>
      </font>
    </dxf>
    <dxf>
      <font>
        <color rgb="FFFF0000"/>
      </font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0000"/>
      </font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365760</xdr:colOff>
      <xdr:row>0</xdr:row>
      <xdr:rowOff>45720</xdr:rowOff>
    </xdr:from>
    <xdr:to>
      <xdr:col>12</xdr:col>
      <xdr:colOff>916080</xdr:colOff>
      <xdr:row>5</xdr:row>
      <xdr:rowOff>173163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7BDF8B57-C2D7-4B93-B83C-286A8AF98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5040" y="45720"/>
          <a:ext cx="1502820" cy="996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4E46-427F-47EC-9919-D991D479DB68}">
  <sheetPr>
    <pageSetUpPr fitToPage="1"/>
  </sheetPr>
  <dimension ref="A1:Q63"/>
  <sheetViews>
    <sheetView tabSelected="1" topLeftCell="A9" zoomScale="101" zoomScaleNormal="101" workbookViewId="0">
      <selection activeCell="I31" sqref="I31"/>
    </sheetView>
  </sheetViews>
  <sheetFormatPr defaultColWidth="8.88671875" defaultRowHeight="14.4" x14ac:dyDescent="0.3"/>
  <cols>
    <col min="1" max="1" width="15.6640625" style="4" customWidth="1"/>
    <col min="2" max="2" width="13.6640625" style="4" customWidth="1"/>
    <col min="3" max="3" width="11.5546875" style="4" customWidth="1"/>
    <col min="4" max="11" width="13.88671875" style="4" customWidth="1"/>
    <col min="12" max="12" width="13.88671875" style="4" hidden="1" customWidth="1"/>
    <col min="13" max="13" width="13.88671875" style="4" customWidth="1"/>
    <col min="14" max="14" width="27.6640625" style="4" customWidth="1"/>
    <col min="15" max="15" width="41.88671875" style="4" hidden="1" customWidth="1"/>
    <col min="16" max="16" width="0" style="35" hidden="1" customWidth="1"/>
    <col min="17" max="16384" width="8.88671875" style="4"/>
  </cols>
  <sheetData>
    <row r="1" spans="1:17" ht="16.95" customHeight="1" thickBot="1" x14ac:dyDescent="0.35">
      <c r="A1" s="1" t="s">
        <v>0</v>
      </c>
      <c r="B1" s="2"/>
      <c r="C1" s="2"/>
      <c r="D1" s="2"/>
      <c r="E1" s="2"/>
      <c r="F1" s="88" t="s">
        <v>1</v>
      </c>
      <c r="G1" s="88"/>
      <c r="H1" s="88"/>
      <c r="I1" s="88"/>
      <c r="J1" s="88"/>
      <c r="K1" s="3"/>
      <c r="O1" s="5" t="s">
        <v>2</v>
      </c>
      <c r="P1" s="5"/>
    </row>
    <row r="2" spans="1:17" s="7" customFormat="1" ht="15" thickBot="1" x14ac:dyDescent="0.35">
      <c r="A2" s="94" t="s">
        <v>3</v>
      </c>
      <c r="B2" s="95"/>
      <c r="C2" s="95"/>
      <c r="D2" s="95"/>
      <c r="E2" s="95"/>
      <c r="F2" s="95"/>
      <c r="G2" s="95"/>
      <c r="H2" s="95"/>
      <c r="I2" s="95"/>
      <c r="J2" s="96"/>
      <c r="K2" s="6"/>
      <c r="O2" s="8" t="s">
        <v>4</v>
      </c>
      <c r="P2" s="9">
        <v>1</v>
      </c>
    </row>
    <row r="3" spans="1:17" s="7" customFormat="1" ht="6" customHeight="1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1"/>
      <c r="K3" s="12"/>
      <c r="O3" s="8" t="s">
        <v>5</v>
      </c>
      <c r="P3" s="9">
        <v>2</v>
      </c>
    </row>
    <row r="4" spans="1:17" ht="15" thickBot="1" x14ac:dyDescent="0.35">
      <c r="A4" s="97" t="s">
        <v>6</v>
      </c>
      <c r="B4" s="98"/>
      <c r="C4" s="98"/>
      <c r="D4" s="98"/>
      <c r="E4" s="98"/>
      <c r="F4" s="98"/>
      <c r="G4" s="98"/>
      <c r="H4" s="98"/>
      <c r="I4" s="98"/>
      <c r="J4" s="99"/>
      <c r="K4" s="13"/>
      <c r="M4" s="14"/>
      <c r="N4" s="14"/>
      <c r="O4" s="15" t="s">
        <v>7</v>
      </c>
      <c r="P4" s="16">
        <v>3</v>
      </c>
      <c r="Q4" s="14"/>
    </row>
    <row r="5" spans="1:17" s="19" customFormat="1" ht="15.6" customHeight="1" x14ac:dyDescent="0.25">
      <c r="A5" s="17" t="s">
        <v>8</v>
      </c>
      <c r="B5" s="100"/>
      <c r="C5" s="101"/>
      <c r="D5" s="101"/>
      <c r="E5" s="101"/>
      <c r="F5" s="101"/>
      <c r="G5" s="101"/>
      <c r="H5" s="101"/>
      <c r="I5" s="101"/>
      <c r="J5" s="102"/>
      <c r="K5" s="18"/>
      <c r="O5" s="20" t="s">
        <v>9</v>
      </c>
      <c r="P5" s="21">
        <v>4</v>
      </c>
    </row>
    <row r="6" spans="1:17" s="23" customFormat="1" ht="15.6" customHeight="1" x14ac:dyDescent="0.25">
      <c r="A6" s="22" t="s">
        <v>10</v>
      </c>
      <c r="B6" s="103"/>
      <c r="C6" s="104"/>
      <c r="D6" s="104"/>
      <c r="E6" s="104"/>
      <c r="F6" s="104"/>
      <c r="G6" s="104"/>
      <c r="H6" s="104"/>
      <c r="I6" s="104"/>
      <c r="J6" s="105"/>
      <c r="K6" s="18"/>
      <c r="O6" s="24" t="s">
        <v>11</v>
      </c>
      <c r="P6" s="25">
        <v>5</v>
      </c>
    </row>
    <row r="7" spans="1:17" s="23" customFormat="1" ht="20.399999999999999" customHeight="1" x14ac:dyDescent="0.25">
      <c r="A7" s="26" t="s">
        <v>12</v>
      </c>
      <c r="B7" s="72"/>
      <c r="D7" s="106" t="s">
        <v>13</v>
      </c>
      <c r="E7" s="106"/>
      <c r="F7" s="91" t="s">
        <v>7</v>
      </c>
      <c r="G7" s="92"/>
      <c r="H7" s="28">
        <f>+VLOOKUP(F7,O4:P8,2,0)</f>
        <v>3</v>
      </c>
      <c r="I7" s="27" t="s">
        <v>14</v>
      </c>
      <c r="J7" s="107" t="str">
        <f>+IF(VLOOKUP(F7,O4:P8,2,0)&lt;7,O2,O3)</f>
        <v>1.4.2020-31.12.2021 (s výnimkou 1.6.-31.8.2021)</v>
      </c>
      <c r="K7" s="108"/>
      <c r="L7" s="108"/>
      <c r="M7" s="109"/>
      <c r="N7" s="29"/>
      <c r="O7" s="24" t="s">
        <v>15</v>
      </c>
      <c r="P7" s="25">
        <v>6</v>
      </c>
    </row>
    <row r="8" spans="1:17" ht="72.599999999999994" thickBot="1" x14ac:dyDescent="0.35">
      <c r="A8" s="30" t="s">
        <v>16</v>
      </c>
      <c r="B8" s="31" t="s">
        <v>17</v>
      </c>
      <c r="C8" s="30" t="s">
        <v>18</v>
      </c>
      <c r="D8" s="30" t="s">
        <v>19</v>
      </c>
      <c r="E8" s="30" t="s">
        <v>20</v>
      </c>
      <c r="F8" s="30" t="s">
        <v>21</v>
      </c>
      <c r="G8" s="30" t="s">
        <v>22</v>
      </c>
      <c r="H8" s="31" t="s">
        <v>23</v>
      </c>
      <c r="I8" s="31" t="s">
        <v>24</v>
      </c>
      <c r="J8" s="30" t="s">
        <v>25</v>
      </c>
      <c r="K8" s="30" t="s">
        <v>26</v>
      </c>
      <c r="L8" s="30" t="s">
        <v>27</v>
      </c>
      <c r="M8" s="30" t="s">
        <v>27</v>
      </c>
      <c r="O8" s="15" t="s">
        <v>28</v>
      </c>
      <c r="P8" s="16">
        <v>7</v>
      </c>
    </row>
    <row r="9" spans="1:17" ht="14.4" customHeight="1" x14ac:dyDescent="0.3">
      <c r="A9" s="32">
        <v>43466</v>
      </c>
      <c r="B9" s="73"/>
      <c r="C9" s="33" t="s">
        <v>29</v>
      </c>
      <c r="D9" s="33" t="s">
        <v>29</v>
      </c>
      <c r="E9" s="33" t="s">
        <v>29</v>
      </c>
      <c r="F9" s="33" t="s">
        <v>29</v>
      </c>
      <c r="G9" s="33" t="s">
        <v>29</v>
      </c>
      <c r="H9" s="33" t="s">
        <v>29</v>
      </c>
      <c r="I9" s="33" t="s">
        <v>29</v>
      </c>
      <c r="J9" s="33" t="s">
        <v>29</v>
      </c>
      <c r="K9" s="33" t="s">
        <v>29</v>
      </c>
      <c r="L9" s="33" t="s">
        <v>29</v>
      </c>
      <c r="M9" s="34">
        <v>0</v>
      </c>
    </row>
    <row r="10" spans="1:17" s="39" customFormat="1" x14ac:dyDescent="0.3">
      <c r="A10" s="36">
        <v>43497</v>
      </c>
      <c r="B10" s="74"/>
      <c r="C10" s="37" t="s">
        <v>29</v>
      </c>
      <c r="D10" s="37" t="s">
        <v>29</v>
      </c>
      <c r="E10" s="37" t="s">
        <v>29</v>
      </c>
      <c r="F10" s="37" t="s">
        <v>29</v>
      </c>
      <c r="G10" s="37" t="s">
        <v>29</v>
      </c>
      <c r="H10" s="37" t="s">
        <v>29</v>
      </c>
      <c r="I10" s="37" t="s">
        <v>29</v>
      </c>
      <c r="J10" s="37" t="s">
        <v>29</v>
      </c>
      <c r="K10" s="37" t="s">
        <v>29</v>
      </c>
      <c r="L10" s="37" t="s">
        <v>29</v>
      </c>
      <c r="M10" s="38">
        <v>0</v>
      </c>
      <c r="N10" s="4"/>
      <c r="P10" s="40"/>
    </row>
    <row r="11" spans="1:17" x14ac:dyDescent="0.3">
      <c r="A11" s="41">
        <v>43525</v>
      </c>
      <c r="B11" s="74"/>
      <c r="C11" s="37" t="s">
        <v>29</v>
      </c>
      <c r="D11" s="37" t="s">
        <v>29</v>
      </c>
      <c r="E11" s="37" t="s">
        <v>29</v>
      </c>
      <c r="F11" s="37" t="s">
        <v>29</v>
      </c>
      <c r="G11" s="37" t="s">
        <v>29</v>
      </c>
      <c r="H11" s="37" t="s">
        <v>29</v>
      </c>
      <c r="I11" s="37" t="s">
        <v>29</v>
      </c>
      <c r="J11" s="37" t="s">
        <v>29</v>
      </c>
      <c r="K11" s="37" t="s">
        <v>29</v>
      </c>
      <c r="L11" s="37" t="s">
        <v>29</v>
      </c>
      <c r="M11" s="38">
        <v>0</v>
      </c>
    </row>
    <row r="12" spans="1:17" x14ac:dyDescent="0.3">
      <c r="A12" s="41">
        <v>43556</v>
      </c>
      <c r="B12" s="74"/>
      <c r="C12" s="37" t="s">
        <v>29</v>
      </c>
      <c r="D12" s="37" t="s">
        <v>29</v>
      </c>
      <c r="E12" s="37" t="s">
        <v>29</v>
      </c>
      <c r="F12" s="37" t="s">
        <v>29</v>
      </c>
      <c r="G12" s="37" t="s">
        <v>29</v>
      </c>
      <c r="H12" s="37" t="s">
        <v>29</v>
      </c>
      <c r="I12" s="37" t="s">
        <v>29</v>
      </c>
      <c r="J12" s="37" t="s">
        <v>29</v>
      </c>
      <c r="K12" s="37" t="s">
        <v>29</v>
      </c>
      <c r="L12" s="37" t="s">
        <v>29</v>
      </c>
      <c r="M12" s="38">
        <v>0</v>
      </c>
    </row>
    <row r="13" spans="1:17" x14ac:dyDescent="0.3">
      <c r="A13" s="36">
        <v>43586</v>
      </c>
      <c r="B13" s="74"/>
      <c r="C13" s="37" t="s">
        <v>29</v>
      </c>
      <c r="D13" s="37" t="s">
        <v>29</v>
      </c>
      <c r="E13" s="37" t="s">
        <v>29</v>
      </c>
      <c r="F13" s="37" t="s">
        <v>29</v>
      </c>
      <c r="G13" s="37" t="s">
        <v>29</v>
      </c>
      <c r="H13" s="37" t="s">
        <v>29</v>
      </c>
      <c r="I13" s="37" t="s">
        <v>29</v>
      </c>
      <c r="J13" s="37" t="s">
        <v>29</v>
      </c>
      <c r="K13" s="37" t="s">
        <v>29</v>
      </c>
      <c r="L13" s="37" t="s">
        <v>29</v>
      </c>
      <c r="M13" s="38">
        <v>0</v>
      </c>
    </row>
    <row r="14" spans="1:17" x14ac:dyDescent="0.3">
      <c r="A14" s="41">
        <v>43617</v>
      </c>
      <c r="B14" s="74"/>
      <c r="C14" s="37" t="s">
        <v>29</v>
      </c>
      <c r="D14" s="37" t="s">
        <v>29</v>
      </c>
      <c r="E14" s="37" t="s">
        <v>29</v>
      </c>
      <c r="F14" s="37" t="s">
        <v>29</v>
      </c>
      <c r="G14" s="37" t="s">
        <v>29</v>
      </c>
      <c r="H14" s="37" t="s">
        <v>29</v>
      </c>
      <c r="I14" s="37" t="s">
        <v>29</v>
      </c>
      <c r="J14" s="37" t="s">
        <v>29</v>
      </c>
      <c r="K14" s="37" t="s">
        <v>29</v>
      </c>
      <c r="L14" s="37" t="s">
        <v>29</v>
      </c>
      <c r="M14" s="38">
        <v>0</v>
      </c>
    </row>
    <row r="15" spans="1:17" x14ac:dyDescent="0.3">
      <c r="A15" s="36">
        <v>43647</v>
      </c>
      <c r="B15" s="74"/>
      <c r="C15" s="37" t="s">
        <v>29</v>
      </c>
      <c r="D15" s="37" t="s">
        <v>29</v>
      </c>
      <c r="E15" s="37" t="s">
        <v>29</v>
      </c>
      <c r="F15" s="37" t="s">
        <v>29</v>
      </c>
      <c r="G15" s="37" t="s">
        <v>29</v>
      </c>
      <c r="H15" s="37" t="s">
        <v>29</v>
      </c>
      <c r="I15" s="37" t="s">
        <v>29</v>
      </c>
      <c r="J15" s="37" t="s">
        <v>29</v>
      </c>
      <c r="K15" s="37" t="s">
        <v>29</v>
      </c>
      <c r="L15" s="37" t="s">
        <v>29</v>
      </c>
      <c r="M15" s="38">
        <v>0</v>
      </c>
    </row>
    <row r="16" spans="1:17" x14ac:dyDescent="0.3">
      <c r="A16" s="41">
        <v>43678</v>
      </c>
      <c r="B16" s="74"/>
      <c r="C16" s="37" t="s">
        <v>29</v>
      </c>
      <c r="D16" s="37" t="s">
        <v>29</v>
      </c>
      <c r="E16" s="37" t="s">
        <v>29</v>
      </c>
      <c r="F16" s="37" t="s">
        <v>29</v>
      </c>
      <c r="G16" s="37" t="s">
        <v>29</v>
      </c>
      <c r="H16" s="37" t="s">
        <v>29</v>
      </c>
      <c r="I16" s="37" t="s">
        <v>29</v>
      </c>
      <c r="J16" s="37" t="s">
        <v>29</v>
      </c>
      <c r="K16" s="37" t="s">
        <v>29</v>
      </c>
      <c r="L16" s="37" t="s">
        <v>29</v>
      </c>
      <c r="M16" s="38">
        <v>0</v>
      </c>
    </row>
    <row r="17" spans="1:14" x14ac:dyDescent="0.3">
      <c r="A17" s="36">
        <v>43709</v>
      </c>
      <c r="B17" s="74"/>
      <c r="C17" s="37" t="s">
        <v>29</v>
      </c>
      <c r="D17" s="37" t="s">
        <v>29</v>
      </c>
      <c r="E17" s="37" t="s">
        <v>29</v>
      </c>
      <c r="F17" s="37" t="s">
        <v>29</v>
      </c>
      <c r="G17" s="37" t="s">
        <v>29</v>
      </c>
      <c r="H17" s="37" t="s">
        <v>29</v>
      </c>
      <c r="I17" s="37" t="s">
        <v>29</v>
      </c>
      <c r="J17" s="37" t="s">
        <v>29</v>
      </c>
      <c r="K17" s="37" t="s">
        <v>29</v>
      </c>
      <c r="L17" s="37" t="s">
        <v>29</v>
      </c>
      <c r="M17" s="38">
        <v>0</v>
      </c>
    </row>
    <row r="18" spans="1:14" x14ac:dyDescent="0.3">
      <c r="A18" s="41">
        <v>43739</v>
      </c>
      <c r="B18" s="74"/>
      <c r="C18" s="37" t="s">
        <v>29</v>
      </c>
      <c r="D18" s="37" t="s">
        <v>29</v>
      </c>
      <c r="E18" s="37" t="s">
        <v>29</v>
      </c>
      <c r="F18" s="37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  <c r="K18" s="37" t="s">
        <v>29</v>
      </c>
      <c r="L18" s="37" t="s">
        <v>29</v>
      </c>
      <c r="M18" s="38">
        <v>0</v>
      </c>
    </row>
    <row r="19" spans="1:14" x14ac:dyDescent="0.3">
      <c r="A19" s="36">
        <v>43770</v>
      </c>
      <c r="B19" s="74"/>
      <c r="C19" s="37" t="s">
        <v>29</v>
      </c>
      <c r="D19" s="37" t="s">
        <v>29</v>
      </c>
      <c r="E19" s="37" t="s">
        <v>29</v>
      </c>
      <c r="F19" s="37" t="s">
        <v>29</v>
      </c>
      <c r="G19" s="37" t="s">
        <v>29</v>
      </c>
      <c r="H19" s="37" t="s">
        <v>29</v>
      </c>
      <c r="I19" s="37" t="s">
        <v>29</v>
      </c>
      <c r="J19" s="37" t="s">
        <v>29</v>
      </c>
      <c r="K19" s="37" t="s">
        <v>29</v>
      </c>
      <c r="L19" s="37" t="s">
        <v>29</v>
      </c>
      <c r="M19" s="38">
        <v>0</v>
      </c>
    </row>
    <row r="20" spans="1:14" ht="15" thickBot="1" x14ac:dyDescent="0.35">
      <c r="A20" s="42">
        <v>43800</v>
      </c>
      <c r="B20" s="75"/>
      <c r="C20" s="43" t="s">
        <v>29</v>
      </c>
      <c r="D20" s="43" t="s">
        <v>29</v>
      </c>
      <c r="E20" s="43" t="s">
        <v>29</v>
      </c>
      <c r="F20" s="43" t="s">
        <v>29</v>
      </c>
      <c r="G20" s="43" t="s">
        <v>29</v>
      </c>
      <c r="H20" s="43" t="s">
        <v>29</v>
      </c>
      <c r="I20" s="43" t="s">
        <v>29</v>
      </c>
      <c r="J20" s="43" t="s">
        <v>29</v>
      </c>
      <c r="K20" s="43" t="s">
        <v>29</v>
      </c>
      <c r="L20" s="43" t="s">
        <v>29</v>
      </c>
      <c r="M20" s="44">
        <v>0</v>
      </c>
    </row>
    <row r="21" spans="1:14" x14ac:dyDescent="0.3">
      <c r="A21" s="32">
        <v>43831</v>
      </c>
      <c r="B21" s="73"/>
      <c r="C21" s="33" t="s">
        <v>29</v>
      </c>
      <c r="D21" s="33" t="s">
        <v>29</v>
      </c>
      <c r="E21" s="33" t="s">
        <v>29</v>
      </c>
      <c r="F21" s="33" t="s">
        <v>29</v>
      </c>
      <c r="G21" s="33" t="s">
        <v>29</v>
      </c>
      <c r="H21" s="33" t="s">
        <v>29</v>
      </c>
      <c r="I21" s="33" t="s">
        <v>29</v>
      </c>
      <c r="J21" s="33" t="s">
        <v>29</v>
      </c>
      <c r="K21" s="33" t="s">
        <v>29</v>
      </c>
      <c r="L21" s="33" t="s">
        <v>29</v>
      </c>
      <c r="M21" s="34">
        <v>0</v>
      </c>
    </row>
    <row r="22" spans="1:14" x14ac:dyDescent="0.3">
      <c r="A22" s="36">
        <v>43862</v>
      </c>
      <c r="B22" s="74"/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8">
        <v>0</v>
      </c>
    </row>
    <row r="23" spans="1:14" x14ac:dyDescent="0.3">
      <c r="A23" s="41">
        <v>43891</v>
      </c>
      <c r="B23" s="74"/>
      <c r="C23" s="37" t="s">
        <v>29</v>
      </c>
      <c r="D23" s="37" t="s">
        <v>29</v>
      </c>
      <c r="E23" s="37" t="s">
        <v>29</v>
      </c>
      <c r="F23" s="37" t="s">
        <v>29</v>
      </c>
      <c r="G23" s="37" t="s">
        <v>29</v>
      </c>
      <c r="H23" s="37" t="s">
        <v>29</v>
      </c>
      <c r="I23" s="37" t="s">
        <v>29</v>
      </c>
      <c r="J23" s="37" t="s">
        <v>29</v>
      </c>
      <c r="K23" s="37" t="s">
        <v>29</v>
      </c>
      <c r="L23" s="37" t="s">
        <v>29</v>
      </c>
      <c r="M23" s="38">
        <v>0</v>
      </c>
    </row>
    <row r="24" spans="1:14" x14ac:dyDescent="0.3">
      <c r="A24" s="41">
        <v>43922</v>
      </c>
      <c r="B24" s="74"/>
      <c r="C24" s="45">
        <f t="shared" ref="C24:C32" si="0">+IF(AND(B12&lt;&gt;0,obdobie=3),A12,IF(AND(obdobie=4,B12=0),"priemer 4-12/2019",IF(AND(obdobie=5,B12=0),"priemer 04/19-03/20",IF(obdobie=6,"priemer 1-3/2020",IF(obdobie=7,A$29,A12)))))</f>
        <v>43556</v>
      </c>
      <c r="D24" s="46">
        <f t="shared" ref="D24:D34" si="1">+IFERROR(VLOOKUP(C24,A$9:B$44,2,0),IF(C24="priemer 4-12/2019",IFERROR(AVERAGEIF(B$12:B$20,"&lt;&gt;0"),0),IF(C24="priemer 04/19-03/20",IFERROR(AVERAGEIF(B$12:B$23,"&lt;&gt;0"),0),IF(C24="priemer 1-3/2020",IFERROR(AVERAGEIF(B$21:B$23,"&lt;&gt;0"),0),"chyba"))))</f>
        <v>0</v>
      </c>
      <c r="E24" s="47">
        <f t="shared" ref="E24" si="2">+IFERROR((B24/D24)-1,0)</f>
        <v>0</v>
      </c>
      <c r="F24" s="74"/>
      <c r="G24" s="74"/>
      <c r="H24" s="74"/>
      <c r="I24" s="74"/>
      <c r="J24" s="48">
        <f>-(F24-G24+H24+I24)</f>
        <v>0</v>
      </c>
      <c r="K24" s="49">
        <f>IF(OR(ISBLANK(B24),ISBLANK(D24)),0,(D24*0.1))</f>
        <v>0</v>
      </c>
      <c r="L24" s="50">
        <f t="shared" ref="L24:L29" si="3">+MIN(MAX(J24,0),K24)</f>
        <v>0</v>
      </c>
      <c r="M24" s="50">
        <f t="shared" ref="M24:M37" si="4">IF((E24&gt;(-0.4)),0,L24)</f>
        <v>0</v>
      </c>
      <c r="N24" s="4" t="str">
        <f t="shared" ref="N24" si="5">+IF(F24&lt;B24,"výnosy sú nižšie ako čistý obrat!","")</f>
        <v/>
      </c>
    </row>
    <row r="25" spans="1:14" x14ac:dyDescent="0.3">
      <c r="A25" s="36">
        <v>43952</v>
      </c>
      <c r="B25" s="74"/>
      <c r="C25" s="45">
        <f t="shared" si="0"/>
        <v>43586</v>
      </c>
      <c r="D25" s="46">
        <f t="shared" si="1"/>
        <v>0</v>
      </c>
      <c r="E25" s="47">
        <f>+IFERROR((B25/D25)-1,0)</f>
        <v>0</v>
      </c>
      <c r="F25" s="74"/>
      <c r="G25" s="74"/>
      <c r="H25" s="74"/>
      <c r="I25" s="74"/>
      <c r="J25" s="48">
        <f t="shared" ref="J25:J37" si="6">-(F25-G25+H25+I25)</f>
        <v>0</v>
      </c>
      <c r="K25" s="49">
        <f t="shared" ref="K25:K37" si="7">IF(OR(ISBLANK(B25),ISBLANK(D25)),0,(D25*0.1))</f>
        <v>0</v>
      </c>
      <c r="L25" s="50">
        <f t="shared" si="3"/>
        <v>0</v>
      </c>
      <c r="M25" s="50">
        <f t="shared" si="4"/>
        <v>0</v>
      </c>
      <c r="N25" s="4" t="str">
        <f t="shared" ref="N25:N37" si="8">+IF(F25&lt;B25,"výnosy sú nižšie ako čistý obrat!","")</f>
        <v/>
      </c>
    </row>
    <row r="26" spans="1:14" x14ac:dyDescent="0.3">
      <c r="A26" s="41">
        <v>43983</v>
      </c>
      <c r="B26" s="74"/>
      <c r="C26" s="45">
        <f t="shared" si="0"/>
        <v>43617</v>
      </c>
      <c r="D26" s="46">
        <f t="shared" si="1"/>
        <v>0</v>
      </c>
      <c r="E26" s="47">
        <f t="shared" ref="E26:E44" si="9">+IFERROR((B26/D26)-1,0)</f>
        <v>0</v>
      </c>
      <c r="F26" s="74"/>
      <c r="G26" s="74"/>
      <c r="H26" s="74"/>
      <c r="I26" s="74"/>
      <c r="J26" s="48">
        <f t="shared" si="6"/>
        <v>0</v>
      </c>
      <c r="K26" s="49">
        <f t="shared" si="7"/>
        <v>0</v>
      </c>
      <c r="L26" s="50">
        <f t="shared" si="3"/>
        <v>0</v>
      </c>
      <c r="M26" s="50">
        <f t="shared" si="4"/>
        <v>0</v>
      </c>
      <c r="N26" s="4" t="str">
        <f t="shared" si="8"/>
        <v/>
      </c>
    </row>
    <row r="27" spans="1:14" x14ac:dyDescent="0.3">
      <c r="A27" s="36">
        <v>44013</v>
      </c>
      <c r="B27" s="74"/>
      <c r="C27" s="45">
        <f t="shared" si="0"/>
        <v>43647</v>
      </c>
      <c r="D27" s="46">
        <f t="shared" si="1"/>
        <v>0</v>
      </c>
      <c r="E27" s="47">
        <f t="shared" si="9"/>
        <v>0</v>
      </c>
      <c r="F27" s="74"/>
      <c r="G27" s="74"/>
      <c r="H27" s="74"/>
      <c r="I27" s="74"/>
      <c r="J27" s="48">
        <f t="shared" si="6"/>
        <v>0</v>
      </c>
      <c r="K27" s="49">
        <f t="shared" si="7"/>
        <v>0</v>
      </c>
      <c r="L27" s="50">
        <f t="shared" si="3"/>
        <v>0</v>
      </c>
      <c r="M27" s="50">
        <f t="shared" si="4"/>
        <v>0</v>
      </c>
      <c r="N27" s="4" t="str">
        <f t="shared" si="8"/>
        <v/>
      </c>
    </row>
    <row r="28" spans="1:14" x14ac:dyDescent="0.3">
      <c r="A28" s="41">
        <v>44044</v>
      </c>
      <c r="B28" s="74"/>
      <c r="C28" s="45">
        <f t="shared" si="0"/>
        <v>43678</v>
      </c>
      <c r="D28" s="46">
        <f t="shared" si="1"/>
        <v>0</v>
      </c>
      <c r="E28" s="47">
        <f t="shared" si="9"/>
        <v>0</v>
      </c>
      <c r="F28" s="74"/>
      <c r="G28" s="74"/>
      <c r="H28" s="74"/>
      <c r="I28" s="74"/>
      <c r="J28" s="48">
        <f t="shared" si="6"/>
        <v>0</v>
      </c>
      <c r="K28" s="49">
        <f t="shared" si="7"/>
        <v>0</v>
      </c>
      <c r="L28" s="50">
        <f t="shared" si="3"/>
        <v>0</v>
      </c>
      <c r="M28" s="50">
        <f t="shared" si="4"/>
        <v>0</v>
      </c>
      <c r="N28" s="4" t="str">
        <f t="shared" si="8"/>
        <v/>
      </c>
    </row>
    <row r="29" spans="1:14" x14ac:dyDescent="0.3">
      <c r="A29" s="36">
        <v>44075</v>
      </c>
      <c r="B29" s="74"/>
      <c r="C29" s="45">
        <f t="shared" si="0"/>
        <v>43709</v>
      </c>
      <c r="D29" s="46">
        <f t="shared" si="1"/>
        <v>0</v>
      </c>
      <c r="E29" s="47">
        <f t="shared" si="9"/>
        <v>0</v>
      </c>
      <c r="F29" s="74"/>
      <c r="G29" s="74"/>
      <c r="H29" s="74"/>
      <c r="I29" s="74"/>
      <c r="J29" s="48">
        <f t="shared" si="6"/>
        <v>0</v>
      </c>
      <c r="K29" s="49">
        <f t="shared" si="7"/>
        <v>0</v>
      </c>
      <c r="L29" s="50">
        <f t="shared" si="3"/>
        <v>0</v>
      </c>
      <c r="M29" s="50">
        <f t="shared" si="4"/>
        <v>0</v>
      </c>
      <c r="N29" s="4" t="str">
        <f t="shared" si="8"/>
        <v/>
      </c>
    </row>
    <row r="30" spans="1:14" x14ac:dyDescent="0.3">
      <c r="A30" s="41">
        <v>44105</v>
      </c>
      <c r="B30" s="74"/>
      <c r="C30" s="45">
        <f t="shared" si="0"/>
        <v>43739</v>
      </c>
      <c r="D30" s="46">
        <f t="shared" si="1"/>
        <v>0</v>
      </c>
      <c r="E30" s="47">
        <f t="shared" si="9"/>
        <v>0</v>
      </c>
      <c r="F30" s="74"/>
      <c r="G30" s="74"/>
      <c r="H30" s="74"/>
      <c r="I30" s="74"/>
      <c r="J30" s="48">
        <f t="shared" si="6"/>
        <v>0</v>
      </c>
      <c r="K30" s="49">
        <f t="shared" si="7"/>
        <v>0</v>
      </c>
      <c r="L30" s="50">
        <f>+MIN(MAX(J30,0),K30)</f>
        <v>0</v>
      </c>
      <c r="M30" s="50">
        <f t="shared" si="4"/>
        <v>0</v>
      </c>
      <c r="N30" s="4" t="str">
        <f t="shared" si="8"/>
        <v/>
      </c>
    </row>
    <row r="31" spans="1:14" x14ac:dyDescent="0.3">
      <c r="A31" s="36">
        <v>44136</v>
      </c>
      <c r="B31" s="74"/>
      <c r="C31" s="45">
        <f t="shared" si="0"/>
        <v>43770</v>
      </c>
      <c r="D31" s="46">
        <f t="shared" si="1"/>
        <v>0</v>
      </c>
      <c r="E31" s="47">
        <f t="shared" si="9"/>
        <v>0</v>
      </c>
      <c r="F31" s="74"/>
      <c r="G31" s="74"/>
      <c r="H31" s="74"/>
      <c r="I31" s="74"/>
      <c r="J31" s="48">
        <f t="shared" si="6"/>
        <v>0</v>
      </c>
      <c r="K31" s="49">
        <f t="shared" si="7"/>
        <v>0</v>
      </c>
      <c r="L31" s="50">
        <f t="shared" ref="L31:L44" si="10">+MIN(MAX(J31,0),K31)</f>
        <v>0</v>
      </c>
      <c r="M31" s="50">
        <f t="shared" si="4"/>
        <v>0</v>
      </c>
      <c r="N31" s="4" t="str">
        <f t="shared" si="8"/>
        <v/>
      </c>
    </row>
    <row r="32" spans="1:14" ht="15" thickBot="1" x14ac:dyDescent="0.35">
      <c r="A32" s="42">
        <v>44166</v>
      </c>
      <c r="B32" s="75"/>
      <c r="C32" s="51">
        <f t="shared" si="0"/>
        <v>43800</v>
      </c>
      <c r="D32" s="52">
        <f t="shared" si="1"/>
        <v>0</v>
      </c>
      <c r="E32" s="53">
        <f t="shared" si="9"/>
        <v>0</v>
      </c>
      <c r="F32" s="75"/>
      <c r="G32" s="75"/>
      <c r="H32" s="75"/>
      <c r="I32" s="75"/>
      <c r="J32" s="54">
        <f t="shared" si="6"/>
        <v>0</v>
      </c>
      <c r="K32" s="55">
        <f t="shared" si="7"/>
        <v>0</v>
      </c>
      <c r="L32" s="56">
        <f t="shared" si="10"/>
        <v>0</v>
      </c>
      <c r="M32" s="56">
        <f t="shared" si="4"/>
        <v>0</v>
      </c>
      <c r="N32" s="4" t="str">
        <f t="shared" si="8"/>
        <v/>
      </c>
    </row>
    <row r="33" spans="1:14" x14ac:dyDescent="0.3">
      <c r="A33" s="57">
        <v>44197</v>
      </c>
      <c r="B33" s="73"/>
      <c r="C33" s="58">
        <f>+IF(AND(B21&lt;&gt;0,obdobie=3),A9,IF(AND(obdobie=4,B21=0),"priemer 4-12/2019",IF(AND(obdobie=5,B21=0),"priemer 04/19-03/20",IF(obdobie=6,"priemer 1-3/2020",IF(obdobie=7,A$29,A9)))))</f>
        <v>43466</v>
      </c>
      <c r="D33" s="59">
        <f t="shared" si="1"/>
        <v>0</v>
      </c>
      <c r="E33" s="60">
        <f t="shared" si="9"/>
        <v>0</v>
      </c>
      <c r="F33" s="73"/>
      <c r="G33" s="73"/>
      <c r="H33" s="73"/>
      <c r="I33" s="73"/>
      <c r="J33" s="61">
        <f t="shared" si="6"/>
        <v>0</v>
      </c>
      <c r="K33" s="62">
        <f t="shared" si="7"/>
        <v>0</v>
      </c>
      <c r="L33" s="63">
        <f t="shared" si="10"/>
        <v>0</v>
      </c>
      <c r="M33" s="63">
        <f t="shared" si="4"/>
        <v>0</v>
      </c>
      <c r="N33" s="4" t="str">
        <f t="shared" si="8"/>
        <v/>
      </c>
    </row>
    <row r="34" spans="1:14" x14ac:dyDescent="0.3">
      <c r="A34" s="41">
        <v>44228</v>
      </c>
      <c r="B34" s="74"/>
      <c r="C34" s="58">
        <f>+IF(AND(B22&lt;&gt;0,obdobie=3),A10,IF(AND(obdobie=4,B22=0),"priemer 4-12/2019",IF(AND(obdobie=5,B22=0),"priemer 04/19-03/20",IF(obdobie=6,"priemer 1-3/2020",IF(obdobie=7,A$29,A10)))))</f>
        <v>43497</v>
      </c>
      <c r="D34" s="46">
        <f t="shared" si="1"/>
        <v>0</v>
      </c>
      <c r="E34" s="47">
        <f t="shared" si="9"/>
        <v>0</v>
      </c>
      <c r="F34" s="74"/>
      <c r="G34" s="74"/>
      <c r="H34" s="74"/>
      <c r="I34" s="74"/>
      <c r="J34" s="48">
        <f t="shared" si="6"/>
        <v>0</v>
      </c>
      <c r="K34" s="49">
        <f t="shared" si="7"/>
        <v>0</v>
      </c>
      <c r="L34" s="50">
        <f t="shared" si="10"/>
        <v>0</v>
      </c>
      <c r="M34" s="50">
        <f t="shared" si="4"/>
        <v>0</v>
      </c>
      <c r="N34" s="4" t="str">
        <f t="shared" si="8"/>
        <v/>
      </c>
    </row>
    <row r="35" spans="1:14" x14ac:dyDescent="0.3">
      <c r="A35" s="36">
        <v>44256</v>
      </c>
      <c r="B35" s="74"/>
      <c r="C35" s="58">
        <f>+IF(AND(B23&lt;&gt;0,obdobie=3),A11,IF(AND(obdobie=4,B23=0),"priemer 4-12/2019",IF(AND(obdobie=5,B23=0),"priemer 04/19-03/20",IF(obdobie=6,"priemer 1-3/2020",IF(obdobie=7,A$29,A11)))))</f>
        <v>43525</v>
      </c>
      <c r="D35" s="46">
        <f>+IFERROR(VLOOKUP(C35,A$9:B$44,2,0),IF(C35="priemer 4-12/2019",IFERROR(AVERAGEIF(B$12:B$20,"&lt;&gt;0"),0),IF(C35="priemer 04/19-03/20",IFERROR(AVERAGEIF(B$12:B$23,"&lt;&gt;0"),0),IF(C35="priemer 1-3/2020",IFERROR(AVERAGEIF(B$21:B$23,"&lt;&gt;0"),0),"chyba"))))</f>
        <v>0</v>
      </c>
      <c r="E35" s="47">
        <f t="shared" si="9"/>
        <v>0</v>
      </c>
      <c r="F35" s="74"/>
      <c r="G35" s="74"/>
      <c r="H35" s="74"/>
      <c r="I35" s="74"/>
      <c r="J35" s="48">
        <f t="shared" si="6"/>
        <v>0</v>
      </c>
      <c r="K35" s="49">
        <f t="shared" si="7"/>
        <v>0</v>
      </c>
      <c r="L35" s="50">
        <f t="shared" si="10"/>
        <v>0</v>
      </c>
      <c r="M35" s="50">
        <f t="shared" si="4"/>
        <v>0</v>
      </c>
      <c r="N35" s="4" t="str">
        <f t="shared" si="8"/>
        <v/>
      </c>
    </row>
    <row r="36" spans="1:14" x14ac:dyDescent="0.3">
      <c r="A36" s="41">
        <v>44287</v>
      </c>
      <c r="B36" s="74"/>
      <c r="C36" s="58">
        <f>+IF(AND(B24&lt;&gt;0,obdobie=3),A12,IF(AND(obdobie=4,B24=0),"priemer 4-12/2019",IF(AND(obdobie=5,B24=0),"priemer 04/19-03/20",IF(obdobie=6,"priemer 1-3/2020",IF(obdobie=7,A$29,A12)))))</f>
        <v>43556</v>
      </c>
      <c r="D36" s="46">
        <f t="shared" ref="D36:D37" si="11">+IFERROR(VLOOKUP(C36,A$9:B$44,2,0),IF(C36="priemer 4-12/2019",IFERROR(AVERAGEIF(B$12:B$20,"&lt;&gt;0"),0),IF(C36="priemer 04/19-03/20",IFERROR(AVERAGEIF(B$12:B$23,"&lt;&gt;0"),0),IF(C36="priemer 1-3/2020",IFERROR(AVERAGEIF(B$21:B$23,"&lt;&gt;0"),0),"chyba"))))</f>
        <v>0</v>
      </c>
      <c r="E36" s="47">
        <f t="shared" si="9"/>
        <v>0</v>
      </c>
      <c r="F36" s="74"/>
      <c r="G36" s="74"/>
      <c r="H36" s="74"/>
      <c r="I36" s="74"/>
      <c r="J36" s="48">
        <f t="shared" si="6"/>
        <v>0</v>
      </c>
      <c r="K36" s="49">
        <f t="shared" si="7"/>
        <v>0</v>
      </c>
      <c r="L36" s="50">
        <f t="shared" si="10"/>
        <v>0</v>
      </c>
      <c r="M36" s="50">
        <f t="shared" si="4"/>
        <v>0</v>
      </c>
      <c r="N36" s="4" t="str">
        <f t="shared" si="8"/>
        <v/>
      </c>
    </row>
    <row r="37" spans="1:14" x14ac:dyDescent="0.3">
      <c r="A37" s="36">
        <v>44317</v>
      </c>
      <c r="B37" s="74"/>
      <c r="C37" s="58">
        <f>+IF(AND(B25&lt;&gt;0,obdobie=3),A13,IF(AND(obdobie=4,B25=0),"priemer 4-12/2019",IF(AND(obdobie=5,B25=0),"priemer 04/19-03/20",IF(obdobie=6,"priemer 1-3/2020",IF(obdobie=7,A$29,A13)))))</f>
        <v>43586</v>
      </c>
      <c r="D37" s="46">
        <f t="shared" si="11"/>
        <v>0</v>
      </c>
      <c r="E37" s="47">
        <f t="shared" si="9"/>
        <v>0</v>
      </c>
      <c r="F37" s="74"/>
      <c r="G37" s="74"/>
      <c r="H37" s="74"/>
      <c r="I37" s="74"/>
      <c r="J37" s="48">
        <f t="shared" si="6"/>
        <v>0</v>
      </c>
      <c r="K37" s="49">
        <f t="shared" si="7"/>
        <v>0</v>
      </c>
      <c r="L37" s="50">
        <f t="shared" si="10"/>
        <v>0</v>
      </c>
      <c r="M37" s="50">
        <f t="shared" si="4"/>
        <v>0</v>
      </c>
      <c r="N37" s="4" t="str">
        <f t="shared" si="8"/>
        <v/>
      </c>
    </row>
    <row r="38" spans="1:14" x14ac:dyDescent="0.3">
      <c r="A38" s="41">
        <v>44348</v>
      </c>
      <c r="B38" s="74"/>
      <c r="C38" s="37" t="s">
        <v>29</v>
      </c>
      <c r="D38" s="37" t="s">
        <v>29</v>
      </c>
      <c r="E38" s="37" t="s">
        <v>29</v>
      </c>
      <c r="F38" s="37" t="s">
        <v>29</v>
      </c>
      <c r="G38" s="37" t="s">
        <v>29</v>
      </c>
      <c r="H38" s="37" t="s">
        <v>29</v>
      </c>
      <c r="I38" s="37" t="s">
        <v>29</v>
      </c>
      <c r="J38" s="37" t="s">
        <v>29</v>
      </c>
      <c r="K38" s="37" t="s">
        <v>29</v>
      </c>
      <c r="L38" s="37" t="s">
        <v>29</v>
      </c>
      <c r="M38" s="38">
        <v>0</v>
      </c>
    </row>
    <row r="39" spans="1:14" x14ac:dyDescent="0.3">
      <c r="A39" s="36">
        <v>44378</v>
      </c>
      <c r="B39" s="74"/>
      <c r="C39" s="37" t="s">
        <v>29</v>
      </c>
      <c r="D39" s="37" t="s">
        <v>29</v>
      </c>
      <c r="E39" s="37" t="s">
        <v>29</v>
      </c>
      <c r="F39" s="37" t="s">
        <v>29</v>
      </c>
      <c r="G39" s="37" t="s">
        <v>29</v>
      </c>
      <c r="H39" s="37" t="s">
        <v>29</v>
      </c>
      <c r="I39" s="37" t="s">
        <v>29</v>
      </c>
      <c r="J39" s="37" t="s">
        <v>29</v>
      </c>
      <c r="K39" s="37" t="s">
        <v>29</v>
      </c>
      <c r="L39" s="37" t="s">
        <v>29</v>
      </c>
      <c r="M39" s="38">
        <v>0</v>
      </c>
    </row>
    <row r="40" spans="1:14" x14ac:dyDescent="0.3">
      <c r="A40" s="41">
        <v>44409</v>
      </c>
      <c r="B40" s="74"/>
      <c r="C40" s="37" t="s">
        <v>29</v>
      </c>
      <c r="D40" s="37" t="s">
        <v>29</v>
      </c>
      <c r="E40" s="37" t="s">
        <v>29</v>
      </c>
      <c r="F40" s="37" t="s">
        <v>29</v>
      </c>
      <c r="G40" s="37" t="s">
        <v>29</v>
      </c>
      <c r="H40" s="37" t="s">
        <v>29</v>
      </c>
      <c r="I40" s="37" t="s">
        <v>29</v>
      </c>
      <c r="J40" s="37" t="s">
        <v>29</v>
      </c>
      <c r="K40" s="37" t="s">
        <v>29</v>
      </c>
      <c r="L40" s="37" t="s">
        <v>29</v>
      </c>
      <c r="M40" s="38">
        <v>0</v>
      </c>
    </row>
    <row r="41" spans="1:14" x14ac:dyDescent="0.3">
      <c r="A41" s="41">
        <v>44440</v>
      </c>
      <c r="B41" s="74"/>
      <c r="C41" s="58">
        <f>+IF(AND(B29&lt;&gt;0,obdobie=3),A17,IF(AND(obdobie=4,B29=0),"priemer 4-12/2019",IF(AND(obdobie=5,B29=0),"priemer 04/19-03/20",IF(obdobie=6,"priemer 1-3/2020",IF(obdobie=7,A$29,A17)))))</f>
        <v>43709</v>
      </c>
      <c r="D41" s="46">
        <f t="shared" ref="D41:D44" si="12">+IFERROR(VLOOKUP(C41,A$9:B$44,2,0),IF(C41="priemer 4-12/2019",IFERROR(AVERAGEIF(B$12:B$20,"&lt;&gt;0"),0),IF(C41="priemer 04/19-03/20",IFERROR(AVERAGEIF(B$12:B$23,"&lt;&gt;0"),0),IF(C41="priemer 1-3/2020",IFERROR(AVERAGEIF(B$21:B$23,"&lt;&gt;0"),0),"chyba"))))</f>
        <v>0</v>
      </c>
      <c r="E41" s="47">
        <f t="shared" si="9"/>
        <v>0</v>
      </c>
      <c r="F41" s="74"/>
      <c r="G41" s="74"/>
      <c r="H41" s="74"/>
      <c r="I41" s="74"/>
      <c r="J41" s="48">
        <f t="shared" ref="J41:J44" si="13">-(F41-G41+H41+I41)</f>
        <v>0</v>
      </c>
      <c r="K41" s="49">
        <f t="shared" ref="K41:K44" si="14">IF(OR(ISBLANK(B41),ISBLANK(D41)),0,(D41*0.1))</f>
        <v>0</v>
      </c>
      <c r="L41" s="50">
        <f t="shared" si="10"/>
        <v>0</v>
      </c>
      <c r="M41" s="50">
        <f>IF((E41&gt;(-0.4)),0,L41)</f>
        <v>0</v>
      </c>
      <c r="N41" s="4" t="str">
        <f>+IF(F41&lt;B41,"výnosy sú nižšie ako čistý obrat!","")</f>
        <v/>
      </c>
    </row>
    <row r="42" spans="1:14" x14ac:dyDescent="0.3">
      <c r="A42" s="36">
        <v>44470</v>
      </c>
      <c r="B42" s="74"/>
      <c r="C42" s="58">
        <f>+IF(AND(B30&lt;&gt;0,obdobie=3),A18,IF(AND(obdobie=4,B30=0),"priemer 4-12/2019",IF(AND(obdobie=5,B30=0),"priemer 04/19-03/20",IF(obdobie=6,"priemer 1-3/2020",IF(obdobie=7,A$29,A18)))))</f>
        <v>43739</v>
      </c>
      <c r="D42" s="46">
        <f t="shared" si="12"/>
        <v>0</v>
      </c>
      <c r="E42" s="47">
        <f t="shared" si="9"/>
        <v>0</v>
      </c>
      <c r="F42" s="74"/>
      <c r="G42" s="74"/>
      <c r="H42" s="74"/>
      <c r="I42" s="74"/>
      <c r="J42" s="48">
        <f t="shared" si="13"/>
        <v>0</v>
      </c>
      <c r="K42" s="49">
        <f t="shared" si="14"/>
        <v>0</v>
      </c>
      <c r="L42" s="50">
        <f t="shared" si="10"/>
        <v>0</v>
      </c>
      <c r="M42" s="50">
        <f>IF((E42&gt;(-0.4)),0,L42)</f>
        <v>0</v>
      </c>
      <c r="N42" s="4" t="str">
        <f>+IF(F42&lt;B42,"výnosy sú nižšie ako čistý obrat!","")</f>
        <v/>
      </c>
    </row>
    <row r="43" spans="1:14" x14ac:dyDescent="0.3">
      <c r="A43" s="41">
        <v>44501</v>
      </c>
      <c r="B43" s="74"/>
      <c r="C43" s="58">
        <f>+IF(AND(B31&lt;&gt;0,obdobie=3),A19,IF(AND(obdobie=4,B31=0),"priemer 4-12/2019",IF(AND(obdobie=5,B31=0),"priemer 04/19-03/20",IF(obdobie=6,"priemer 1-3/2020",IF(obdobie=7,A$29,A19)))))</f>
        <v>43770</v>
      </c>
      <c r="D43" s="46">
        <f t="shared" si="12"/>
        <v>0</v>
      </c>
      <c r="E43" s="47">
        <f t="shared" si="9"/>
        <v>0</v>
      </c>
      <c r="F43" s="74"/>
      <c r="G43" s="74"/>
      <c r="H43" s="74"/>
      <c r="I43" s="74"/>
      <c r="J43" s="48">
        <f t="shared" si="13"/>
        <v>0</v>
      </c>
      <c r="K43" s="49">
        <f t="shared" si="14"/>
        <v>0</v>
      </c>
      <c r="L43" s="50">
        <f t="shared" si="10"/>
        <v>0</v>
      </c>
      <c r="M43" s="50">
        <f>IF((E43&gt;(-0.4)),0,L43)</f>
        <v>0</v>
      </c>
      <c r="N43" s="4" t="str">
        <f>+IF(F43&lt;B43,"výnosy sú nižšie ako čistý obrat!","")</f>
        <v/>
      </c>
    </row>
    <row r="44" spans="1:14" ht="15" thickBot="1" x14ac:dyDescent="0.35">
      <c r="A44" s="64">
        <v>44531</v>
      </c>
      <c r="B44" s="75"/>
      <c r="C44" s="58">
        <f>+IF(AND(B32&lt;&gt;0,obdobie=3),A20,IF(AND(obdobie=4,B32=0),"priemer 4-12/2019",IF(AND(obdobie=5,B32=0),"priemer 04/19-03/20",IF(obdobie=6,"priemer 1-3/2020",IF(obdobie=7,A$29,A20)))))</f>
        <v>43800</v>
      </c>
      <c r="D44" s="52">
        <f t="shared" si="12"/>
        <v>0</v>
      </c>
      <c r="E44" s="53">
        <f t="shared" si="9"/>
        <v>0</v>
      </c>
      <c r="F44" s="75"/>
      <c r="G44" s="75"/>
      <c r="H44" s="75"/>
      <c r="I44" s="75"/>
      <c r="J44" s="54">
        <f t="shared" si="13"/>
        <v>0</v>
      </c>
      <c r="K44" s="55">
        <f t="shared" si="14"/>
        <v>0</v>
      </c>
      <c r="L44" s="56">
        <f t="shared" si="10"/>
        <v>0</v>
      </c>
      <c r="M44" s="56">
        <f>IF((E44&gt;(-0.4)),0,L44)</f>
        <v>0</v>
      </c>
      <c r="N44" s="4" t="str">
        <f>+IF(F44&lt;B44,"výnosy sú nižšie ako čistý obrat!","")</f>
        <v/>
      </c>
    </row>
    <row r="45" spans="1:14" x14ac:dyDescent="0.3">
      <c r="A45" s="89" t="s">
        <v>30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90"/>
      <c r="M45" s="65">
        <f>SUM(M24:M44)</f>
        <v>0</v>
      </c>
    </row>
    <row r="46" spans="1:14" x14ac:dyDescent="0.3">
      <c r="A46" s="66" t="s">
        <v>31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</row>
    <row r="47" spans="1:14" ht="19.95" customHeight="1" x14ac:dyDescent="0.3">
      <c r="A47" s="66" t="s">
        <v>32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9" spans="1:16" x14ac:dyDescent="0.3">
      <c r="A49" s="67" t="s">
        <v>33</v>
      </c>
    </row>
    <row r="50" spans="1:16" x14ac:dyDescent="0.3">
      <c r="A50" s="76" t="s">
        <v>34</v>
      </c>
      <c r="B50" s="77" t="s">
        <v>35</v>
      </c>
      <c r="C50" s="78"/>
      <c r="D50" s="78"/>
      <c r="E50" s="78"/>
      <c r="F50" s="77" t="s">
        <v>36</v>
      </c>
      <c r="G50" s="77" t="s">
        <v>37</v>
      </c>
      <c r="H50" s="68"/>
      <c r="I50" s="68"/>
      <c r="J50" s="68"/>
      <c r="K50" s="68"/>
      <c r="L50" s="68"/>
      <c r="M50" s="68"/>
    </row>
    <row r="51" spans="1:16" x14ac:dyDescent="0.3">
      <c r="A51" s="79" t="s">
        <v>38</v>
      </c>
      <c r="B51" s="80"/>
      <c r="C51" s="81"/>
      <c r="D51" s="81"/>
      <c r="E51" s="81"/>
      <c r="F51" s="80"/>
      <c r="G51" s="80"/>
      <c r="H51" s="70"/>
      <c r="I51" s="69"/>
      <c r="J51" s="69"/>
      <c r="K51" s="69"/>
      <c r="L51" s="69"/>
      <c r="M51" s="69"/>
    </row>
    <row r="52" spans="1:16" s="68" customFormat="1" x14ac:dyDescent="0.3">
      <c r="A52" s="79" t="s">
        <v>39</v>
      </c>
      <c r="B52" s="82">
        <f>+SUM(B9:B20)</f>
        <v>0</v>
      </c>
      <c r="C52" s="81"/>
      <c r="D52" s="81"/>
      <c r="E52" s="81"/>
      <c r="F52" s="82">
        <f t="shared" ref="F52:G52" si="15">+SUM(F9:F20)</f>
        <v>0</v>
      </c>
      <c r="G52" s="82">
        <f t="shared" si="15"/>
        <v>0</v>
      </c>
      <c r="H52" s="70"/>
      <c r="I52" s="69"/>
      <c r="J52" s="69"/>
      <c r="K52" s="69"/>
      <c r="L52" s="69"/>
      <c r="M52" s="69"/>
      <c r="P52" s="67"/>
    </row>
    <row r="53" spans="1:16" x14ac:dyDescent="0.3">
      <c r="A53" s="83" t="s">
        <v>40</v>
      </c>
      <c r="B53" s="82">
        <f>+B51-B52</f>
        <v>0</v>
      </c>
      <c r="C53" s="81"/>
      <c r="D53" s="81"/>
      <c r="E53" s="81"/>
      <c r="F53" s="82">
        <f t="shared" ref="F53" si="16">+F51-F52</f>
        <v>0</v>
      </c>
      <c r="G53" s="82">
        <f t="shared" ref="G53" si="17">+G51-G52</f>
        <v>0</v>
      </c>
      <c r="H53" s="70"/>
      <c r="I53" s="69"/>
      <c r="J53" s="69"/>
      <c r="K53" s="69"/>
      <c r="L53" s="69"/>
      <c r="M53" s="69"/>
    </row>
    <row r="54" spans="1:16" ht="6" customHeight="1" x14ac:dyDescent="0.3">
      <c r="A54" s="84"/>
      <c r="B54" s="85"/>
      <c r="C54" s="81"/>
      <c r="D54" s="81"/>
      <c r="E54" s="81"/>
      <c r="F54" s="85"/>
      <c r="G54" s="85"/>
      <c r="H54" s="69"/>
      <c r="I54" s="69"/>
      <c r="J54" s="69"/>
      <c r="K54" s="69"/>
      <c r="L54" s="69"/>
      <c r="M54" s="69"/>
    </row>
    <row r="55" spans="1:16" x14ac:dyDescent="0.3">
      <c r="A55" s="86" t="s">
        <v>41</v>
      </c>
      <c r="B55" s="77" t="s">
        <v>35</v>
      </c>
      <c r="C55" s="87"/>
      <c r="D55" s="87"/>
      <c r="E55" s="87"/>
      <c r="F55" s="77" t="s">
        <v>36</v>
      </c>
      <c r="G55" s="77" t="s">
        <v>37</v>
      </c>
      <c r="H55" s="71"/>
      <c r="I55" s="71"/>
      <c r="J55" s="71"/>
      <c r="K55" s="71"/>
      <c r="L55" s="71"/>
      <c r="M55" s="71"/>
    </row>
    <row r="56" spans="1:16" ht="14.4" customHeight="1" x14ac:dyDescent="0.3">
      <c r="A56" s="79" t="s">
        <v>42</v>
      </c>
      <c r="B56" s="80"/>
      <c r="C56" s="81"/>
      <c r="D56" s="81"/>
      <c r="E56" s="81"/>
      <c r="F56" s="80"/>
      <c r="G56" s="80"/>
      <c r="H56" s="70"/>
      <c r="I56" s="69"/>
      <c r="J56" s="69"/>
      <c r="K56" s="69"/>
      <c r="L56" s="69"/>
      <c r="M56" s="69"/>
    </row>
    <row r="57" spans="1:16" s="68" customFormat="1" x14ac:dyDescent="0.3">
      <c r="A57" s="79" t="s">
        <v>39</v>
      </c>
      <c r="B57" s="82">
        <f>+SUM(B21:B32)</f>
        <v>0</v>
      </c>
      <c r="C57" s="81"/>
      <c r="D57" s="81"/>
      <c r="E57" s="81"/>
      <c r="F57" s="82">
        <f>+SUM(F21:F32)</f>
        <v>0</v>
      </c>
      <c r="G57" s="82">
        <f>+SUM(G21:G32)</f>
        <v>0</v>
      </c>
      <c r="H57" s="70"/>
      <c r="I57" s="69"/>
      <c r="J57" s="69"/>
      <c r="K57" s="69"/>
      <c r="L57" s="69"/>
      <c r="M57" s="69"/>
      <c r="P57" s="67"/>
    </row>
    <row r="58" spans="1:16" x14ac:dyDescent="0.3">
      <c r="A58" s="83" t="s">
        <v>40</v>
      </c>
      <c r="B58" s="82">
        <f>+B56-B57</f>
        <v>0</v>
      </c>
      <c r="C58" s="81"/>
      <c r="D58" s="81"/>
      <c r="E58" s="81"/>
      <c r="F58" s="82">
        <f t="shared" ref="F58" si="18">+F56-F57</f>
        <v>0</v>
      </c>
      <c r="G58" s="82">
        <f t="shared" ref="G58" si="19">+G56-G57</f>
        <v>0</v>
      </c>
      <c r="H58" s="70"/>
      <c r="I58" s="69"/>
      <c r="J58" s="69"/>
      <c r="K58" s="69"/>
      <c r="L58" s="69"/>
      <c r="M58" s="69"/>
    </row>
    <row r="59" spans="1:16" ht="6" customHeight="1" x14ac:dyDescent="0.3">
      <c r="A59" s="84"/>
      <c r="B59" s="85"/>
      <c r="C59" s="81"/>
      <c r="D59" s="81"/>
      <c r="E59" s="81"/>
      <c r="F59" s="85"/>
      <c r="G59" s="85"/>
      <c r="H59" s="69"/>
      <c r="I59" s="69"/>
      <c r="J59" s="69"/>
      <c r="K59" s="69"/>
      <c r="L59" s="69"/>
      <c r="M59" s="69"/>
    </row>
    <row r="60" spans="1:16" x14ac:dyDescent="0.3">
      <c r="A60" s="76" t="s">
        <v>43</v>
      </c>
      <c r="B60" s="77" t="s">
        <v>35</v>
      </c>
      <c r="C60" s="87"/>
      <c r="D60" s="87"/>
      <c r="E60" s="87"/>
      <c r="F60" s="77" t="s">
        <v>36</v>
      </c>
      <c r="G60" s="77" t="s">
        <v>37</v>
      </c>
      <c r="H60" s="71"/>
      <c r="I60" s="71"/>
      <c r="J60" s="71"/>
      <c r="K60" s="71"/>
      <c r="L60" s="71"/>
      <c r="M60" s="71"/>
    </row>
    <row r="61" spans="1:16" ht="14.4" customHeight="1" x14ac:dyDescent="0.3">
      <c r="A61" s="79" t="s">
        <v>44</v>
      </c>
      <c r="B61" s="80"/>
      <c r="C61" s="81"/>
      <c r="D61" s="81"/>
      <c r="E61" s="81"/>
      <c r="F61" s="80"/>
      <c r="G61" s="80"/>
      <c r="H61" s="70"/>
      <c r="I61" s="69"/>
      <c r="J61" s="69"/>
      <c r="K61" s="69"/>
      <c r="L61" s="69"/>
      <c r="M61" s="69"/>
    </row>
    <row r="62" spans="1:16" s="68" customFormat="1" x14ac:dyDescent="0.3">
      <c r="A62" s="79" t="s">
        <v>39</v>
      </c>
      <c r="B62" s="82">
        <f>+SUM(B33:B44)</f>
        <v>0</v>
      </c>
      <c r="C62" s="81"/>
      <c r="D62" s="81"/>
      <c r="E62" s="81"/>
      <c r="F62" s="82">
        <f>+SUM(F33:F44)</f>
        <v>0</v>
      </c>
      <c r="G62" s="82">
        <f>+SUM(G33:G44)</f>
        <v>0</v>
      </c>
      <c r="H62" s="70"/>
      <c r="I62" s="69"/>
      <c r="J62" s="69"/>
      <c r="K62" s="69"/>
      <c r="L62" s="69"/>
      <c r="M62" s="69"/>
      <c r="P62" s="67"/>
    </row>
    <row r="63" spans="1:16" x14ac:dyDescent="0.3">
      <c r="A63" s="83" t="s">
        <v>40</v>
      </c>
      <c r="B63" s="82">
        <f>+B61-B62</f>
        <v>0</v>
      </c>
      <c r="C63" s="81"/>
      <c r="D63" s="81"/>
      <c r="E63" s="81"/>
      <c r="F63" s="82">
        <f t="shared" ref="F63" si="20">+F61-F62</f>
        <v>0</v>
      </c>
      <c r="G63" s="82">
        <f t="shared" ref="G63" si="21">+G61-G62</f>
        <v>0</v>
      </c>
      <c r="H63" s="70"/>
      <c r="I63" s="69"/>
      <c r="J63" s="69"/>
      <c r="K63" s="69"/>
      <c r="L63" s="69"/>
      <c r="M63" s="69"/>
    </row>
  </sheetData>
  <sheetProtection algorithmName="SHA-512" hashValue="wkhx+hXg2VfB8szHFilpnCMo7DN+f9KGdWlM92Liu91ihkpYoDUS08Dy0aUw3yFCEqAL6Iz9eAxntxA27kqO0g==" saltValue="qd4UKE19nfPSn6tCtTDo4w==" spinCount="100000" sheet="1" objects="1" scenarios="1"/>
  <mergeCells count="11">
    <mergeCell ref="F1:J1"/>
    <mergeCell ref="A45:L45"/>
    <mergeCell ref="F7:G7"/>
    <mergeCell ref="B46:M46"/>
    <mergeCell ref="B47:M47"/>
    <mergeCell ref="A2:J2"/>
    <mergeCell ref="A4:J4"/>
    <mergeCell ref="B5:J5"/>
    <mergeCell ref="B6:J6"/>
    <mergeCell ref="D7:E7"/>
    <mergeCell ref="J7:M7"/>
  </mergeCells>
  <conditionalFormatting sqref="J24">
    <cfRule type="cellIs" dxfId="28" priority="30" operator="lessThan">
      <formula>K24</formula>
    </cfRule>
    <cfRule type="expression" dxfId="27" priority="31">
      <formula>"$E$10&lt;$F$10"</formula>
    </cfRule>
  </conditionalFormatting>
  <conditionalFormatting sqref="K24:K37">
    <cfRule type="cellIs" dxfId="26" priority="29" operator="lessThan">
      <formula>J24</formula>
    </cfRule>
  </conditionalFormatting>
  <conditionalFormatting sqref="E24:E37 E41:E44">
    <cfRule type="cellIs" dxfId="25" priority="28" operator="greaterThan">
      <formula>-0.4</formula>
    </cfRule>
  </conditionalFormatting>
  <conditionalFormatting sqref="J21:J23">
    <cfRule type="cellIs" dxfId="24" priority="26" operator="lessThan">
      <formula>K21</formula>
    </cfRule>
    <cfRule type="expression" dxfId="23" priority="27">
      <formula>"$E$10&lt;$F$10"</formula>
    </cfRule>
  </conditionalFormatting>
  <conditionalFormatting sqref="K21:K23">
    <cfRule type="cellIs" dxfId="22" priority="25" operator="lessThan">
      <formula>J21</formula>
    </cfRule>
  </conditionalFormatting>
  <conditionalFormatting sqref="E21:E23">
    <cfRule type="cellIs" dxfId="21" priority="24" operator="greaterThan">
      <formula>-0.4</formula>
    </cfRule>
  </conditionalFormatting>
  <conditionalFormatting sqref="F21:G23">
    <cfRule type="cellIs" dxfId="20" priority="23" operator="greaterThan">
      <formula>-0.4</formula>
    </cfRule>
  </conditionalFormatting>
  <conditionalFormatting sqref="L21:L23">
    <cfRule type="cellIs" dxfId="19" priority="22" operator="lessThan">
      <formula>K21</formula>
    </cfRule>
  </conditionalFormatting>
  <conditionalFormatting sqref="H21:I23">
    <cfRule type="cellIs" dxfId="18" priority="21" operator="greaterThan">
      <formula>-0.4</formula>
    </cfRule>
  </conditionalFormatting>
  <conditionalFormatting sqref="J25:J37">
    <cfRule type="cellIs" dxfId="17" priority="19" operator="lessThan">
      <formula>K25</formula>
    </cfRule>
    <cfRule type="expression" dxfId="16" priority="20">
      <formula>"$E$10&lt;$F$10"</formula>
    </cfRule>
  </conditionalFormatting>
  <conditionalFormatting sqref="K41:K44">
    <cfRule type="cellIs" dxfId="15" priority="18" operator="lessThan">
      <formula>J41</formula>
    </cfRule>
  </conditionalFormatting>
  <conditionalFormatting sqref="J41:J44">
    <cfRule type="cellIs" dxfId="14" priority="16" operator="lessThan">
      <formula>K41</formula>
    </cfRule>
    <cfRule type="expression" dxfId="13" priority="17">
      <formula>"$E$10&lt;$F$10"</formula>
    </cfRule>
  </conditionalFormatting>
  <conditionalFormatting sqref="B53 F53:G53">
    <cfRule type="cellIs" dxfId="12" priority="11" operator="lessThan">
      <formula>0</formula>
    </cfRule>
    <cfRule type="cellIs" dxfId="11" priority="12" operator="greaterThan">
      <formula>0</formula>
    </cfRule>
    <cfRule type="cellIs" dxfId="10" priority="13" operator="equal">
      <formula>0</formula>
    </cfRule>
  </conditionalFormatting>
  <conditionalFormatting sqref="B58 F58:G58">
    <cfRule type="cellIs" dxfId="9" priority="8" operator="lessThan">
      <formula>0</formula>
    </cfRule>
    <cfRule type="cellIs" dxfId="8" priority="9" operator="greaterThan">
      <formula>0</formula>
    </cfRule>
    <cfRule type="cellIs" dxfId="7" priority="10" operator="equal">
      <formula>0</formula>
    </cfRule>
  </conditionalFormatting>
  <conditionalFormatting sqref="B63 F63:G63">
    <cfRule type="cellIs" dxfId="6" priority="5" operator="lessThan">
      <formula>0</formula>
    </cfRule>
    <cfRule type="cellIs" dxfId="5" priority="6" operator="greaterThan">
      <formula>0</formula>
    </cfRule>
    <cfRule type="cellIs" dxfId="4" priority="7" operator="equal">
      <formula>0</formula>
    </cfRule>
  </conditionalFormatting>
  <conditionalFormatting sqref="N9:N44">
    <cfRule type="containsText" dxfId="3" priority="4" operator="containsText" text="výnosy sú nižšie ako čistý obrat">
      <formula>NOT(ISERROR(SEARCH("výnosy sú nižšie ako čistý obrat",N9)))</formula>
    </cfRule>
  </conditionalFormatting>
  <conditionalFormatting sqref="B53 F53:G53">
    <cfRule type="cellIs" dxfId="2" priority="3" operator="equal">
      <formula>0</formula>
    </cfRule>
  </conditionalFormatting>
  <conditionalFormatting sqref="B58 F58:G58">
    <cfRule type="cellIs" dxfId="1" priority="2" operator="equal">
      <formula>0</formula>
    </cfRule>
  </conditionalFormatting>
  <conditionalFormatting sqref="B63 F63:G63">
    <cfRule type="cellIs" dxfId="0" priority="1" operator="equal">
      <formula>0</formula>
    </cfRule>
  </conditionalFormatting>
  <dataValidations count="4">
    <dataValidation type="whole" allowBlank="1" showInputMessage="1" showErrorMessage="1" error="Uveďte 8miestne IČO - celé číslo" sqref="B7" xr:uid="{994D46BE-155C-4055-AC06-7BAF3A06BE33}">
      <formula1>100000</formula1>
      <formula2>99999999</formula2>
    </dataValidation>
    <dataValidation type="list" allowBlank="1" showInputMessage="1" showErrorMessage="1" sqref="F7" xr:uid="{4379D33E-F786-40EE-822E-0A9ACAE4AF7D}">
      <formula1>$O$4:$O$8</formula1>
    </dataValidation>
    <dataValidation type="decimal" allowBlank="1" showInputMessage="1" showErrorMessage="1" error="zadajte kladné číslo" sqref="B9:B44 F41:H44 F24:H37" xr:uid="{C061FD41-1FCA-42CB-92CD-340E58BF0383}">
      <formula1>0</formula1>
      <formula2>100000000</formula2>
    </dataValidation>
    <dataValidation type="decimal" allowBlank="1" showInputMessage="1" showErrorMessage="1" error="zadajte číslo" sqref="I24:I44" xr:uid="{AA95B950-59C7-41CC-9203-1182D6EB2401}">
      <formula1>-10000000</formula1>
      <formula2>100000000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2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96EFF41892CB43A657ABF9A79B2A69" ma:contentTypeVersion="6" ma:contentTypeDescription="Umožňuje vytvoriť nový dokument." ma:contentTypeScope="" ma:versionID="5dc72a07178e2c38fdc766409554ed3e">
  <xsd:schema xmlns:xsd="http://www.w3.org/2001/XMLSchema" xmlns:xs="http://www.w3.org/2001/XMLSchema" xmlns:p="http://schemas.microsoft.com/office/2006/metadata/properties" xmlns:ns2="889d8684-81b1-4f9a-a93d-8343e7e6b141" xmlns:ns3="2854c0b3-a201-4736-82e2-f9f25c332cbe" targetNamespace="http://schemas.microsoft.com/office/2006/metadata/properties" ma:root="true" ma:fieldsID="235e8faa40d28fb42216857a50d18b0f" ns2:_="" ns3:_="">
    <xsd:import namespace="889d8684-81b1-4f9a-a93d-8343e7e6b141"/>
    <xsd:import namespace="2854c0b3-a201-4736-82e2-f9f25c332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d8684-81b1-4f9a-a93d-8343e7e6b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4c0b3-a201-4736-82e2-f9f25c332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85C0F8-BBFF-4752-9DC5-9B69916E7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9d8684-81b1-4f9a-a93d-8343e7e6b141"/>
    <ds:schemaRef ds:uri="2854c0b3-a201-4736-82e2-f9f25c332c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A683A7-42AB-48CB-B939-8DA13D4887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4448D2-26CD-42DE-841E-5D6B8FB8C2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obdobie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Noga</dc:creator>
  <cp:keywords/>
  <dc:description/>
  <cp:lastModifiedBy>Ivan Greguška</cp:lastModifiedBy>
  <cp:revision/>
  <dcterms:created xsi:type="dcterms:W3CDTF">2022-04-28T11:08:24Z</dcterms:created>
  <dcterms:modified xsi:type="dcterms:W3CDTF">2022-05-25T11:43:49Z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0x0101007696EFF41892CB43A657ABF9A79B2A69</vt:lpwstr>
  </property>
</Properties>
</file>